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1207-00907 REPROGRAFIA INECO\"/>
    </mc:Choice>
  </mc:AlternateContent>
  <bookViews>
    <workbookView xWindow="0" yWindow="0" windowWidth="28800" windowHeight="11835"/>
  </bookViews>
  <sheets>
    <sheet name="OE 20181207-00907" sheetId="3" r:id="rId1"/>
  </sheets>
  <definedNames>
    <definedName name="_xlnm.Print_Area" localSheetId="0">'OE 20181207-00907'!$C$2:$I$204</definedName>
    <definedName name="_xlnm.Print_Titles" localSheetId="0">'OE 20181207-00907'!$2:$9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9" i="3" l="1"/>
  <c r="I200" i="3" s="1"/>
  <c r="I12" i="3"/>
  <c r="I13" i="3"/>
  <c r="I14" i="3"/>
  <c r="I15" i="3"/>
  <c r="I16" i="3"/>
  <c r="I17" i="3"/>
  <c r="I18" i="3"/>
  <c r="I20" i="3"/>
  <c r="I34" i="3"/>
  <c r="I35" i="3"/>
  <c r="I36" i="3"/>
  <c r="I37" i="3"/>
  <c r="I38" i="3"/>
  <c r="I68" i="3"/>
  <c r="I69" i="3"/>
  <c r="I70" i="3"/>
  <c r="I71" i="3"/>
  <c r="I72" i="3"/>
  <c r="I175" i="3"/>
  <c r="I176" i="3"/>
  <c r="I11" i="3"/>
  <c r="E84" i="3"/>
  <c r="F84" i="3" s="1"/>
  <c r="E33" i="3"/>
  <c r="F33" i="3" s="1"/>
  <c r="G33" i="3" s="1"/>
  <c r="F35" i="3"/>
  <c r="G35" i="3" s="1"/>
  <c r="I33" i="3" l="1"/>
  <c r="I84" i="3"/>
  <c r="E78" i="3" l="1"/>
  <c r="I78" i="3" s="1"/>
  <c r="E77" i="3"/>
  <c r="E76" i="3"/>
  <c r="I76" i="3" s="1"/>
  <c r="E75" i="3"/>
  <c r="I75" i="3" s="1"/>
  <c r="E74" i="3"/>
  <c r="I74" i="3" s="1"/>
  <c r="E73" i="3"/>
  <c r="I73" i="3" s="1"/>
  <c r="E67" i="3"/>
  <c r="I67" i="3" s="1"/>
  <c r="E66" i="3"/>
  <c r="I66" i="3" s="1"/>
  <c r="E65" i="3"/>
  <c r="E64" i="3"/>
  <c r="I64" i="3" s="1"/>
  <c r="E63" i="3"/>
  <c r="I63" i="3" s="1"/>
  <c r="E62" i="3"/>
  <c r="I62" i="3" s="1"/>
  <c r="E61" i="3"/>
  <c r="E60" i="3"/>
  <c r="I60" i="3" s="1"/>
  <c r="E59" i="3"/>
  <c r="I59" i="3" s="1"/>
  <c r="E58" i="3"/>
  <c r="I58" i="3" s="1"/>
  <c r="E57" i="3"/>
  <c r="E56" i="3"/>
  <c r="I56" i="3" s="1"/>
  <c r="E55" i="3"/>
  <c r="I55" i="3" s="1"/>
  <c r="E54" i="3"/>
  <c r="I54" i="3" s="1"/>
  <c r="E53" i="3"/>
  <c r="I53" i="3" s="1"/>
  <c r="E52" i="3"/>
  <c r="E51" i="3"/>
  <c r="I51" i="3" s="1"/>
  <c r="E50" i="3"/>
  <c r="I50" i="3" s="1"/>
  <c r="E49" i="3"/>
  <c r="I49" i="3" s="1"/>
  <c r="E48" i="3"/>
  <c r="I48" i="3" s="1"/>
  <c r="E47" i="3"/>
  <c r="E46" i="3"/>
  <c r="I46" i="3" s="1"/>
  <c r="E45" i="3"/>
  <c r="I45" i="3" s="1"/>
  <c r="E44" i="3"/>
  <c r="I44" i="3" s="1"/>
  <c r="E43" i="3"/>
  <c r="I43" i="3" s="1"/>
  <c r="E42" i="3"/>
  <c r="I42" i="3" s="1"/>
  <c r="E41" i="3"/>
  <c r="I41" i="3" s="1"/>
  <c r="E40" i="3"/>
  <c r="I40" i="3" s="1"/>
  <c r="E39" i="3"/>
  <c r="I39" i="3" s="1"/>
  <c r="E32" i="3"/>
  <c r="I32" i="3" s="1"/>
  <c r="E31" i="3"/>
  <c r="I31" i="3" s="1"/>
  <c r="E30" i="3"/>
  <c r="I30" i="3" s="1"/>
  <c r="E29" i="3"/>
  <c r="I29" i="3" s="1"/>
  <c r="E28" i="3"/>
  <c r="I28" i="3" s="1"/>
  <c r="E27" i="3"/>
  <c r="I27" i="3" s="1"/>
  <c r="E26" i="3"/>
  <c r="I26" i="3" s="1"/>
  <c r="E25" i="3"/>
  <c r="I25" i="3" s="1"/>
  <c r="E24" i="3"/>
  <c r="I24" i="3" s="1"/>
  <c r="E23" i="3"/>
  <c r="I23" i="3" s="1"/>
  <c r="E22" i="3"/>
  <c r="I22" i="3" s="1"/>
  <c r="E21" i="3"/>
  <c r="I21" i="3" s="1"/>
  <c r="E19" i="3"/>
  <c r="I19" i="3" s="1"/>
  <c r="F72" i="3"/>
  <c r="G72" i="3" s="1"/>
  <c r="F69" i="3"/>
  <c r="G69" i="3" s="1"/>
  <c r="F68" i="3"/>
  <c r="G68" i="3" s="1"/>
  <c r="F176" i="3"/>
  <c r="F52" i="3" l="1"/>
  <c r="G52" i="3" s="1"/>
  <c r="I52" i="3"/>
  <c r="F77" i="3"/>
  <c r="G77" i="3" s="1"/>
  <c r="I77" i="3"/>
  <c r="F61" i="3"/>
  <c r="G61" i="3" s="1"/>
  <c r="I61" i="3"/>
  <c r="F47" i="3"/>
  <c r="G47" i="3" s="1"/>
  <c r="I47" i="3"/>
  <c r="F57" i="3"/>
  <c r="G57" i="3" s="1"/>
  <c r="I57" i="3"/>
  <c r="F65" i="3"/>
  <c r="G65" i="3" s="1"/>
  <c r="I65" i="3"/>
  <c r="F48" i="3"/>
  <c r="G48" i="3" s="1"/>
  <c r="F56" i="3"/>
  <c r="G56" i="3" s="1"/>
  <c r="F73" i="3"/>
  <c r="G73" i="3" s="1"/>
  <c r="F64" i="3"/>
  <c r="G64" i="3" s="1"/>
  <c r="F45" i="3"/>
  <c r="G45" i="3" s="1"/>
  <c r="F76" i="3"/>
  <c r="G76" i="3" s="1"/>
  <c r="F53" i="3"/>
  <c r="G53" i="3" s="1"/>
  <c r="F60" i="3"/>
  <c r="G60" i="3" s="1"/>
  <c r="F49" i="3"/>
  <c r="G49" i="3" s="1"/>
  <c r="F51" i="3"/>
  <c r="G51" i="3" s="1"/>
  <c r="F55" i="3"/>
  <c r="G55" i="3" s="1"/>
  <c r="F59" i="3"/>
  <c r="G59" i="3" s="1"/>
  <c r="F63" i="3"/>
  <c r="G63" i="3" s="1"/>
  <c r="F67" i="3"/>
  <c r="G67" i="3" s="1"/>
  <c r="F71" i="3"/>
  <c r="G71" i="3" s="1"/>
  <c r="F75" i="3"/>
  <c r="G75" i="3" s="1"/>
  <c r="F46" i="3"/>
  <c r="G46" i="3" s="1"/>
  <c r="F50" i="3"/>
  <c r="G50" i="3" s="1"/>
  <c r="F54" i="3"/>
  <c r="G54" i="3" s="1"/>
  <c r="F58" i="3"/>
  <c r="G58" i="3" s="1"/>
  <c r="F62" i="3"/>
  <c r="G62" i="3" s="1"/>
  <c r="F66" i="3"/>
  <c r="G66" i="3" s="1"/>
  <c r="F70" i="3"/>
  <c r="G70" i="3" s="1"/>
  <c r="F74" i="3"/>
  <c r="G74" i="3" s="1"/>
  <c r="F78" i="3"/>
  <c r="G78" i="3" s="1"/>
  <c r="E196" i="3" l="1"/>
  <c r="I196" i="3" s="1"/>
  <c r="E195" i="3"/>
  <c r="I195" i="3" s="1"/>
  <c r="E194" i="3"/>
  <c r="I194" i="3" s="1"/>
  <c r="E193" i="3"/>
  <c r="I193" i="3" s="1"/>
  <c r="E192" i="3"/>
  <c r="I192" i="3" s="1"/>
  <c r="E191" i="3"/>
  <c r="I191" i="3" s="1"/>
  <c r="E190" i="3"/>
  <c r="I190" i="3" s="1"/>
  <c r="E189" i="3"/>
  <c r="I189" i="3" s="1"/>
  <c r="E188" i="3"/>
  <c r="I188" i="3" s="1"/>
  <c r="E187" i="3"/>
  <c r="I187" i="3" s="1"/>
  <c r="E186" i="3"/>
  <c r="I186" i="3" s="1"/>
  <c r="E185" i="3"/>
  <c r="I185" i="3" s="1"/>
  <c r="E184" i="3"/>
  <c r="I184" i="3" s="1"/>
  <c r="E183" i="3"/>
  <c r="I183" i="3" s="1"/>
  <c r="E182" i="3"/>
  <c r="I182" i="3" s="1"/>
  <c r="E181" i="3"/>
  <c r="I181" i="3" s="1"/>
  <c r="E180" i="3"/>
  <c r="I180" i="3" s="1"/>
  <c r="E179" i="3"/>
  <c r="I179" i="3" s="1"/>
  <c r="E178" i="3"/>
  <c r="I178" i="3" s="1"/>
  <c r="E177" i="3"/>
  <c r="I177" i="3" s="1"/>
  <c r="E174" i="3"/>
  <c r="I174" i="3" s="1"/>
  <c r="E173" i="3"/>
  <c r="I173" i="3" s="1"/>
  <c r="E172" i="3"/>
  <c r="I172" i="3" s="1"/>
  <c r="E171" i="3"/>
  <c r="I171" i="3" s="1"/>
  <c r="E170" i="3"/>
  <c r="I170" i="3" s="1"/>
  <c r="E169" i="3"/>
  <c r="I169" i="3" s="1"/>
  <c r="E168" i="3"/>
  <c r="I168" i="3" s="1"/>
  <c r="E167" i="3"/>
  <c r="I167" i="3" s="1"/>
  <c r="E166" i="3"/>
  <c r="I166" i="3" s="1"/>
  <c r="E165" i="3"/>
  <c r="I165" i="3" s="1"/>
  <c r="E164" i="3"/>
  <c r="I164" i="3" s="1"/>
  <c r="E163" i="3"/>
  <c r="I163" i="3" s="1"/>
  <c r="E162" i="3"/>
  <c r="I162" i="3" s="1"/>
  <c r="E161" i="3"/>
  <c r="I161" i="3" s="1"/>
  <c r="E160" i="3"/>
  <c r="I160" i="3" s="1"/>
  <c r="E159" i="3"/>
  <c r="I159" i="3" s="1"/>
  <c r="E158" i="3"/>
  <c r="I158" i="3" s="1"/>
  <c r="E157" i="3"/>
  <c r="I157" i="3" s="1"/>
  <c r="E156" i="3"/>
  <c r="I156" i="3" s="1"/>
  <c r="E155" i="3"/>
  <c r="I155" i="3" s="1"/>
  <c r="E154" i="3"/>
  <c r="I154" i="3" s="1"/>
  <c r="E153" i="3"/>
  <c r="I153" i="3" s="1"/>
  <c r="E152" i="3"/>
  <c r="I152" i="3" s="1"/>
  <c r="E151" i="3"/>
  <c r="I151" i="3" s="1"/>
  <c r="E150" i="3"/>
  <c r="I150" i="3" s="1"/>
  <c r="E149" i="3"/>
  <c r="I149" i="3" s="1"/>
  <c r="E148" i="3"/>
  <c r="I148" i="3" s="1"/>
  <c r="E147" i="3"/>
  <c r="I147" i="3" s="1"/>
  <c r="E146" i="3"/>
  <c r="I146" i="3" s="1"/>
  <c r="E145" i="3"/>
  <c r="I145" i="3" s="1"/>
  <c r="E144" i="3"/>
  <c r="I144" i="3" s="1"/>
  <c r="E143" i="3"/>
  <c r="I143" i="3" s="1"/>
  <c r="E142" i="3"/>
  <c r="I142" i="3" s="1"/>
  <c r="E141" i="3"/>
  <c r="I141" i="3" s="1"/>
  <c r="E140" i="3"/>
  <c r="I140" i="3" s="1"/>
  <c r="E139" i="3"/>
  <c r="I139" i="3" s="1"/>
  <c r="E138" i="3"/>
  <c r="I138" i="3" s="1"/>
  <c r="E137" i="3"/>
  <c r="I137" i="3" s="1"/>
  <c r="E136" i="3"/>
  <c r="I136" i="3" s="1"/>
  <c r="E135" i="3"/>
  <c r="I135" i="3" s="1"/>
  <c r="E134" i="3"/>
  <c r="I134" i="3" s="1"/>
  <c r="E133" i="3"/>
  <c r="I133" i="3" s="1"/>
  <c r="E132" i="3"/>
  <c r="I132" i="3" s="1"/>
  <c r="E131" i="3"/>
  <c r="I131" i="3" s="1"/>
  <c r="E130" i="3"/>
  <c r="I130" i="3" s="1"/>
  <c r="E129" i="3"/>
  <c r="I129" i="3" s="1"/>
  <c r="E128" i="3"/>
  <c r="I128" i="3" s="1"/>
  <c r="E127" i="3"/>
  <c r="I127" i="3" s="1"/>
  <c r="E126" i="3"/>
  <c r="I126" i="3" s="1"/>
  <c r="E125" i="3"/>
  <c r="I125" i="3" s="1"/>
  <c r="E124" i="3"/>
  <c r="I124" i="3" s="1"/>
  <c r="E123" i="3"/>
  <c r="I123" i="3" s="1"/>
  <c r="E122" i="3"/>
  <c r="I122" i="3" s="1"/>
  <c r="E121" i="3"/>
  <c r="I121" i="3" s="1"/>
  <c r="E120" i="3"/>
  <c r="I120" i="3" s="1"/>
  <c r="E119" i="3"/>
  <c r="I119" i="3" s="1"/>
  <c r="E118" i="3"/>
  <c r="I118" i="3" s="1"/>
  <c r="E117" i="3"/>
  <c r="I117" i="3" s="1"/>
  <c r="E116" i="3"/>
  <c r="I116" i="3" s="1"/>
  <c r="E115" i="3"/>
  <c r="I115" i="3" s="1"/>
  <c r="E114" i="3"/>
  <c r="I114" i="3" s="1"/>
  <c r="E113" i="3"/>
  <c r="I113" i="3" s="1"/>
  <c r="E112" i="3"/>
  <c r="I112" i="3" s="1"/>
  <c r="E111" i="3"/>
  <c r="I111" i="3" s="1"/>
  <c r="E110" i="3"/>
  <c r="I110" i="3" s="1"/>
  <c r="E109" i="3"/>
  <c r="I109" i="3" s="1"/>
  <c r="E105" i="3"/>
  <c r="I105" i="3" s="1"/>
  <c r="E108" i="3"/>
  <c r="I108" i="3" s="1"/>
  <c r="E107" i="3"/>
  <c r="I107" i="3" s="1"/>
  <c r="E106" i="3"/>
  <c r="I106" i="3" s="1"/>
  <c r="E104" i="3"/>
  <c r="I104" i="3" s="1"/>
  <c r="E103" i="3"/>
  <c r="I103" i="3" s="1"/>
  <c r="E102" i="3"/>
  <c r="I102" i="3" s="1"/>
  <c r="E101" i="3"/>
  <c r="I101" i="3" s="1"/>
  <c r="E100" i="3"/>
  <c r="I100" i="3" s="1"/>
  <c r="E99" i="3"/>
  <c r="I99" i="3" s="1"/>
  <c r="E98" i="3"/>
  <c r="I98" i="3" s="1"/>
  <c r="E97" i="3"/>
  <c r="I97" i="3" s="1"/>
  <c r="E96" i="3"/>
  <c r="I96" i="3" s="1"/>
  <c r="E95" i="3"/>
  <c r="I95" i="3" s="1"/>
  <c r="E94" i="3"/>
  <c r="I94" i="3" s="1"/>
  <c r="E93" i="3"/>
  <c r="I93" i="3" s="1"/>
  <c r="E92" i="3"/>
  <c r="I92" i="3" s="1"/>
  <c r="E91" i="3"/>
  <c r="I91" i="3" s="1"/>
  <c r="E90" i="3"/>
  <c r="I90" i="3" s="1"/>
  <c r="E89" i="3"/>
  <c r="I89" i="3" s="1"/>
  <c r="E88" i="3"/>
  <c r="I88" i="3" s="1"/>
  <c r="E87" i="3"/>
  <c r="I87" i="3" s="1"/>
  <c r="E86" i="3"/>
  <c r="I86" i="3" s="1"/>
  <c r="E85" i="3"/>
  <c r="I85" i="3" s="1"/>
  <c r="E83" i="3"/>
  <c r="I83" i="3" s="1"/>
  <c r="E82" i="3"/>
  <c r="I82" i="3" s="1"/>
  <c r="E81" i="3"/>
  <c r="I81" i="3" s="1"/>
  <c r="E80" i="3"/>
  <c r="I80" i="3" s="1"/>
  <c r="E79" i="3"/>
  <c r="I79" i="3" s="1"/>
  <c r="F14" i="3" l="1"/>
  <c r="G14" i="3" s="1"/>
  <c r="F13" i="3"/>
  <c r="G13" i="3" s="1"/>
  <c r="F12" i="3"/>
  <c r="G12" i="3" s="1"/>
  <c r="F11" i="3"/>
  <c r="G11" i="3" s="1"/>
  <c r="F95" i="3"/>
  <c r="F175" i="3" l="1"/>
  <c r="F174" i="3" l="1"/>
  <c r="F26" i="3"/>
  <c r="G26" i="3" s="1"/>
  <c r="F196" i="3" l="1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4" i="3"/>
  <c r="F93" i="3"/>
  <c r="F92" i="3"/>
  <c r="F91" i="3"/>
  <c r="F90" i="3"/>
  <c r="F89" i="3"/>
  <c r="F88" i="3"/>
  <c r="F87" i="3"/>
  <c r="F86" i="3"/>
  <c r="F85" i="3"/>
  <c r="F83" i="3"/>
  <c r="F82" i="3"/>
  <c r="F81" i="3"/>
  <c r="F80" i="3"/>
  <c r="F79" i="3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4" i="3"/>
  <c r="G34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F19" i="3"/>
  <c r="G19" i="3" s="1"/>
  <c r="F18" i="3"/>
  <c r="G18" i="3" s="1"/>
  <c r="F17" i="3"/>
  <c r="G17" i="3" s="1"/>
  <c r="F16" i="3"/>
  <c r="G16" i="3" s="1"/>
  <c r="F15" i="3"/>
  <c r="G15" i="3" s="1"/>
  <c r="I202" i="3" l="1"/>
  <c r="G20" i="3"/>
</calcChain>
</file>

<file path=xl/sharedStrings.xml><?xml version="1.0" encoding="utf-8"?>
<sst xmlns="http://schemas.openxmlformats.org/spreadsheetml/2006/main" count="248" uniqueCount="182">
  <si>
    <t>REFERENCIAS</t>
  </si>
  <si>
    <t>IMPRESIONES BLANCO  Y NEGRO.‐</t>
  </si>
  <si>
    <t>IMPRESIONES COLOR PAPEL COUCHE 100GR.‐</t>
  </si>
  <si>
    <t>IMPRESIONES COLOR PAPEL COUCHE 160GR.‐</t>
  </si>
  <si>
    <t>IMPRESIONES COLOR PAPEL COUCHE 200GR.‐</t>
  </si>
  <si>
    <t>IMPRESIONES LASER BLANCO  Y NEGRO.‐</t>
  </si>
  <si>
    <t>IMPRESIONES LASER COLOR.‐</t>
  </si>
  <si>
    <t>IMPRESIONES COPIAS SOBRE CARTULINA COLOR.‐</t>
  </si>
  <si>
    <t>IMPRESIONES COPIAS SOBRE PAPEL COLOR.‐</t>
  </si>
  <si>
    <t>Carpeta de Proyecto</t>
  </si>
  <si>
    <t>FOTOCOPIAS PLANOS BLANCO Y NEGRO</t>
  </si>
  <si>
    <t>FOTOCOPIAS PLANOS EN VEGETAL</t>
  </si>
  <si>
    <t>FOTOCOPIAS PLANOS EN COLOR</t>
  </si>
  <si>
    <t>ENCUADERNACIÓN ESPIRAL Y CANUTILLO</t>
  </si>
  <si>
    <t>ENCUADERNAR EN TOMO</t>
  </si>
  <si>
    <t>ENCUADERNAR FASCÍCULOS</t>
  </si>
  <si>
    <t>ENCUADERNAR ENCOLADO</t>
  </si>
  <si>
    <t>ENCUADERNAR + CARPETAS FASTENER</t>
  </si>
  <si>
    <t>ENCUADERNAR GUAFLEX</t>
  </si>
  <si>
    <t>MATERIAL DE ENCUADERNACIÓN</t>
  </si>
  <si>
    <t>CAJAS GUARDAR PROYECTOS</t>
  </si>
  <si>
    <t>CARPETAS LOMOS EXTENSIBLES</t>
  </si>
  <si>
    <t>CARPETAS ANILLAS</t>
  </si>
  <si>
    <t>CARPETAS ANILLAS ESPECIALES DE 65 CM</t>
  </si>
  <si>
    <t>SEPARADORES</t>
  </si>
  <si>
    <t>SEPARADORES REFORZADOS</t>
  </si>
  <si>
    <t>COPIAS DE PLANOS COLOR</t>
  </si>
  <si>
    <t>PLOTTER BLANCO Y NEGRO</t>
  </si>
  <si>
    <t>PLOTTER COLOR</t>
  </si>
  <si>
    <t>PLASTIFICADOS</t>
  </si>
  <si>
    <t>PLASTIFICADOS ADHESIVOS</t>
  </si>
  <si>
    <t>GRABACIÓN DE CDS</t>
  </si>
  <si>
    <t>GRABACIÓN DE DVDS</t>
  </si>
  <si>
    <t>VARIOS</t>
  </si>
  <si>
    <t>Fecha y firma del proveedor</t>
  </si>
  <si>
    <t>PORCENTAJE</t>
  </si>
  <si>
    <t>TOTAL MÁXIMO POR UNIDAD (S/IVA)</t>
  </si>
  <si>
    <t>TOTAL OFERTADO POR UNIDAD (S/IVA)</t>
  </si>
  <si>
    <t>Importe total (IVA incluido)</t>
  </si>
  <si>
    <t>PRECIO UNITARIO OFERTADO 
S/IVA</t>
  </si>
  <si>
    <t>PRECIO UNITARIO MÁXIMO 
S/IVA</t>
  </si>
  <si>
    <t>OFERTA ECONÓMICA EXPEDIENTE 20181207-00907</t>
  </si>
  <si>
    <t xml:space="preserve">CUADRO DE PRECIOS </t>
  </si>
  <si>
    <t>VOLUMEN 24 MESES</t>
  </si>
  <si>
    <t xml:space="preserve">* El presente cuadro representa un escenario estimado que no comprometerá a Ineco en la ejecución exacta del mismo y a efectos exclusivamente comparativos. </t>
  </si>
  <si>
    <t>IMPRESIONES BLANCO  Y NEGRO - DOBLE CARA</t>
  </si>
  <si>
    <t>IMPRESIONES COLOR PAPEL COUCHE 100GR.‐ - DOBLE CARA</t>
  </si>
  <si>
    <t>IMPRESIONES COLOR PAPEL COUCHE 160GR.‐ - DOBLE CARA</t>
  </si>
  <si>
    <t>IMPRESIONES COLOR PAPEL COUCHE 200GR.‐ - DOBLE CARA</t>
  </si>
  <si>
    <t>IMPRESIONES LASER BLANCO  Y NEGRO.‐ - DOBLE CARA</t>
  </si>
  <si>
    <t>IMPRESIONES LASER COLOR.‐ - DOBLE CARA</t>
  </si>
  <si>
    <t>IMPRESIONES COPIAS SOBRE CARTULINA COLOR.‐ - DOBLE CARA</t>
  </si>
  <si>
    <t>IMPRESIONES COPIAS SOBRE PAPEL COLOR.‐ - DOBLE CARA</t>
  </si>
  <si>
    <t>FOTOCOPIAS PLANOS BLANCO Y NEGRO - DOBLE CARA</t>
  </si>
  <si>
    <t>FOTOCOPIAS PLANOS EN VEGETAL - DOBLE CARA</t>
  </si>
  <si>
    <t>FOTOCOPIAS PLANOS EN COLOR - DOBLE CARA</t>
  </si>
  <si>
    <t>PROVEEDOR:</t>
  </si>
  <si>
    <t>ESCANEADO DE PLANOS BLANCO Y NEGRO</t>
  </si>
  <si>
    <t>ESCANEADO DE PLANOS COLOR</t>
  </si>
  <si>
    <t xml:space="preserve">A‐4 Fotocopias  B/N           </t>
  </si>
  <si>
    <t xml:space="preserve">A‐3 Fotocopias  B/N           </t>
  </si>
  <si>
    <t xml:space="preserve">A‐4 Fotocopias  Color         </t>
  </si>
  <si>
    <t xml:space="preserve">A‐3 Fotocopias  Color         </t>
  </si>
  <si>
    <t xml:space="preserve">A‐3 Fotocopias  Color        </t>
  </si>
  <si>
    <t xml:space="preserve">A‐4 Laser B/N               </t>
  </si>
  <si>
    <t xml:space="preserve">A‐3 Laser B/N               </t>
  </si>
  <si>
    <t xml:space="preserve">A‐4 Laser Color             </t>
  </si>
  <si>
    <t xml:space="preserve">A‐3 Laser Color              </t>
  </si>
  <si>
    <t xml:space="preserve">A‐4 Fotocopias  B/N          </t>
  </si>
  <si>
    <t xml:space="preserve">A‐3 Fotocopias  B/N          </t>
  </si>
  <si>
    <t xml:space="preserve">A‐3 Planos                    </t>
  </si>
  <si>
    <t xml:space="preserve">A‐2 Planos                    </t>
  </si>
  <si>
    <t xml:space="preserve">A‐1 Planos                    </t>
  </si>
  <si>
    <t xml:space="preserve">A‐0 Planos                    </t>
  </si>
  <si>
    <t xml:space="preserve">M/L Planos Bobina 0,60cm     </t>
  </si>
  <si>
    <t xml:space="preserve">M/L Planos Bobina 0,90cm     </t>
  </si>
  <si>
    <t xml:space="preserve">A‐2 Planos                   </t>
  </si>
  <si>
    <t xml:space="preserve">A‐3 Planos                   </t>
  </si>
  <si>
    <t xml:space="preserve">M/L Bobina 0,60cm            </t>
  </si>
  <si>
    <t xml:space="preserve">M/L Bobina 0,90cm            </t>
  </si>
  <si>
    <t xml:space="preserve">A‐4 Fotocopias  Color        </t>
  </si>
  <si>
    <t xml:space="preserve">A‐4 Fotocopias  Color       </t>
  </si>
  <si>
    <t xml:space="preserve">A‐4 Laser B/N                </t>
  </si>
  <si>
    <t xml:space="preserve">A‐3 Laser B/N                </t>
  </si>
  <si>
    <t xml:space="preserve">A‐4 Laser Color              </t>
  </si>
  <si>
    <t xml:space="preserve">A‐1 Planos                   </t>
  </si>
  <si>
    <t xml:space="preserve">A‐1 Planos                  </t>
  </si>
  <si>
    <t xml:space="preserve">A‐4.  6MM A 10MM             </t>
  </si>
  <si>
    <t xml:space="preserve">A‐4. 12MM A 20MM             </t>
  </si>
  <si>
    <t xml:space="preserve">A‐4. 20MM A 30MM            </t>
  </si>
  <si>
    <t xml:space="preserve">A‐4. 30MM A 40MM             </t>
  </si>
  <si>
    <t xml:space="preserve">A‐4. 40MM A 50MM             </t>
  </si>
  <si>
    <t xml:space="preserve">Fotocopias  de proyecto       </t>
  </si>
  <si>
    <t xml:space="preserve">Fascículos                   </t>
  </si>
  <si>
    <t xml:space="preserve">Fotocopias                   </t>
  </si>
  <si>
    <t xml:space="preserve">Fotocopias                    </t>
  </si>
  <si>
    <t xml:space="preserve">Fotocopias  de proyectos     </t>
  </si>
  <si>
    <t xml:space="preserve">Estampación                </t>
  </si>
  <si>
    <t xml:space="preserve">Fotograbado                </t>
  </si>
  <si>
    <t xml:space="preserve">A‐4 Pvc Transparente        </t>
  </si>
  <si>
    <t xml:space="preserve">A‐4 Pvc Colores             </t>
  </si>
  <si>
    <t xml:space="preserve">Carpetas  personalizadas     </t>
  </si>
  <si>
    <t xml:space="preserve">Espirales sueltos            </t>
  </si>
  <si>
    <t xml:space="preserve">Suplementos A‐3              </t>
  </si>
  <si>
    <t xml:space="preserve">Talonario             </t>
  </si>
  <si>
    <t xml:space="preserve">Conversión  a pdf un archivo  </t>
  </si>
  <si>
    <t xml:space="preserve">Talonario  solicitud dinero  </t>
  </si>
  <si>
    <t xml:space="preserve">Quitar y poner espiral       </t>
  </si>
  <si>
    <t xml:space="preserve">Cuadernos  cuadros Ineco    </t>
  </si>
  <si>
    <t xml:space="preserve">Hojas Colores A‐3           </t>
  </si>
  <si>
    <t xml:space="preserve">Doblar y cortar planos       </t>
  </si>
  <si>
    <t xml:space="preserve">Hojas Colores A‐4            </t>
  </si>
  <si>
    <t xml:space="preserve">Doblar y cortar planos copia </t>
  </si>
  <si>
    <t xml:space="preserve">Paquete Color A‐4            </t>
  </si>
  <si>
    <t xml:space="preserve">Paquete Color A‐3            </t>
  </si>
  <si>
    <t xml:space="preserve">Cartulina Color A‐4          </t>
  </si>
  <si>
    <t xml:space="preserve">Cartulina Color A‐3          </t>
  </si>
  <si>
    <t xml:space="preserve">Paquete Papel A‐4            </t>
  </si>
  <si>
    <t xml:space="preserve">Paquete Papel A‐3            </t>
  </si>
  <si>
    <t xml:space="preserve">Bolsa porta CDS adhesiva     </t>
  </si>
  <si>
    <t xml:space="preserve">Grabar Dvd                   </t>
  </si>
  <si>
    <t xml:space="preserve">Grabar DVD+Apli+Port+Contra </t>
  </si>
  <si>
    <t xml:space="preserve">Bolsa porta DVD adhesiva     </t>
  </si>
  <si>
    <t xml:space="preserve">Montaje documentación proyectos </t>
  </si>
  <si>
    <t xml:space="preserve">Cartulina Blanca A‐4        </t>
  </si>
  <si>
    <t xml:space="preserve">Cartulina Blanca A‐3        </t>
  </si>
  <si>
    <t xml:space="preserve">Grabar Cd+Apli+Port+Contrap </t>
  </si>
  <si>
    <t xml:space="preserve">M/L Planos 90 cm             </t>
  </si>
  <si>
    <t xml:space="preserve">A‐4 Planos                  </t>
  </si>
  <si>
    <t xml:space="preserve">A‐0 Planos                  </t>
  </si>
  <si>
    <t xml:space="preserve">M/L Planos                    </t>
  </si>
  <si>
    <t xml:space="preserve">A‐4 Fotocopias                </t>
  </si>
  <si>
    <t xml:space="preserve">A‐3 Fotocopias                </t>
  </si>
  <si>
    <t xml:space="preserve">A‐4 Fotocopias              </t>
  </si>
  <si>
    <t xml:space="preserve">Grabar Cd                    </t>
  </si>
  <si>
    <t xml:space="preserve">A‐4 Planos                    </t>
  </si>
  <si>
    <t xml:space="preserve">A‐2 Planos                  </t>
  </si>
  <si>
    <t xml:space="preserve">A‐0 Planos                   </t>
  </si>
  <si>
    <t xml:space="preserve">M/L Planos 60 cm             </t>
  </si>
  <si>
    <t xml:space="preserve">A‐4 Planos                   </t>
  </si>
  <si>
    <t xml:space="preserve">A‐3 Planos                  </t>
  </si>
  <si>
    <t xml:space="preserve">A‐4 Sin imprimir en Blanco  </t>
  </si>
  <si>
    <t xml:space="preserve">A‐4 Sin imprimir en Crema </t>
  </si>
  <si>
    <t xml:space="preserve">A‐3 Sin imprimir Blanco     </t>
  </si>
  <si>
    <t xml:space="preserve">A‐3 Sin imprimir Crema       </t>
  </si>
  <si>
    <t xml:space="preserve">A‐4 Impreso en Blanco        </t>
  </si>
  <si>
    <t xml:space="preserve">A‐4 Impreso en Crema         </t>
  </si>
  <si>
    <t xml:space="preserve">A‐3 Impreso en Blanco        </t>
  </si>
  <si>
    <t xml:space="preserve">A‐3 Impreso en Crema         </t>
  </si>
  <si>
    <t xml:space="preserve">A‐4 Impreso en Blanco       </t>
  </si>
  <si>
    <t xml:space="preserve">A‐3 Impreso en Blanco       </t>
  </si>
  <si>
    <t xml:space="preserve">Cajas Cartón                </t>
  </si>
  <si>
    <t xml:space="preserve">Cajas Madera                </t>
  </si>
  <si>
    <t xml:space="preserve">Cajas Madera apilables       </t>
  </si>
  <si>
    <t xml:space="preserve">Cajas especiales            </t>
  </si>
  <si>
    <t xml:space="preserve">Fotocopias  A‐4               </t>
  </si>
  <si>
    <t xml:space="preserve">Fotocopias  A‐3              </t>
  </si>
  <si>
    <t xml:space="preserve">Cajas Madera mayor de 40cm  </t>
  </si>
  <si>
    <t xml:space="preserve">Fotocopias  A‐3               </t>
  </si>
  <si>
    <t xml:space="preserve">Fotocopias  A‐4              </t>
  </si>
  <si>
    <t xml:space="preserve">Tornillos   5/45             </t>
  </si>
  <si>
    <t xml:space="preserve">Bolsas planos A4             </t>
  </si>
  <si>
    <t xml:space="preserve">Bolsas planos A3             </t>
  </si>
  <si>
    <t xml:space="preserve">Tornillos 50/100          </t>
  </si>
  <si>
    <t xml:space="preserve">Carpetillas  portaplanos     </t>
  </si>
  <si>
    <t xml:space="preserve">Cartoncillos proyecto        </t>
  </si>
  <si>
    <t xml:space="preserve">Cartón Gafrado             </t>
  </si>
  <si>
    <t xml:space="preserve">A‐3 Pvc Transparente       </t>
  </si>
  <si>
    <t xml:space="preserve">A‐3 Pvc Colores             </t>
  </si>
  <si>
    <t>A‐3 Polipropileno - 300mc</t>
  </si>
  <si>
    <t>A‐3 Polipropileno - 450mc</t>
  </si>
  <si>
    <t>A‐3 Polipropileno  -750mc</t>
  </si>
  <si>
    <t>A‐1 Polipropileno - 300mc</t>
  </si>
  <si>
    <t>A‐1 Polipropileno - 450mc</t>
  </si>
  <si>
    <t>A‐1 Polipropileno - 750mc</t>
  </si>
  <si>
    <t>A‐4 Polipropileno - 300mc</t>
  </si>
  <si>
    <t>A‐4 Polipropileno - 450mc</t>
  </si>
  <si>
    <t>A‐4 Polipropileno - 750mc</t>
  </si>
  <si>
    <t>Importe total (IVA no incluido)</t>
  </si>
  <si>
    <t>Importe de licitación (IVA no incluido)</t>
  </si>
  <si>
    <t xml:space="preserve">**El precio ofertado incluirá todos los gastos derivados de las entregas en Madrid, las ofertas que supediten la aceptación a un pedido mínimo serán desestimadas.
</t>
  </si>
  <si>
    <t>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</si>
</sst>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0\ &quot;€&quot;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0" fontId="0" fillId="0" borderId="0" xfId="0" applyAlignment="1"/>
    <xf numFmtId="10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4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44" fontId="0" fillId="4" borderId="1" xfId="0" applyNumberForma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44" fontId="8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2009775</xdr:colOff>
      <xdr:row>3</xdr:row>
      <xdr:rowOff>1701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42875"/>
          <a:ext cx="1971675" cy="43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06"/>
  <sheetViews>
    <sheetView tabSelected="1" topLeftCell="A184" zoomScaleNormal="100" workbookViewId="0">
      <selection activeCell="F206" sqref="F206"/>
    </sheetView>
  </sheetViews>
  <sheetFormatPr baseColWidth="10" defaultRowHeight="15" x14ac:dyDescent="0.25"/>
  <cols>
    <col min="2" max="2" width="40.5703125" style="21" customWidth="1"/>
    <col min="3" max="3" width="32.28515625" style="9" bestFit="1" customWidth="1"/>
    <col min="4" max="4" width="17.7109375" customWidth="1"/>
    <col min="5" max="5" width="14.140625" customWidth="1"/>
    <col min="6" max="6" width="16.42578125" customWidth="1"/>
    <col min="7" max="7" width="17.140625" bestFit="1" customWidth="1"/>
    <col min="8" max="8" width="23.28515625" customWidth="1"/>
    <col min="9" max="9" width="27" customWidth="1"/>
    <col min="10" max="10" width="12" bestFit="1" customWidth="1"/>
  </cols>
  <sheetData>
    <row r="4" spans="2:17" ht="29.25" customHeight="1" x14ac:dyDescent="0.3">
      <c r="C4" s="18" t="s">
        <v>41</v>
      </c>
      <c r="D4" s="18"/>
      <c r="E4" s="18"/>
      <c r="F4" s="18"/>
      <c r="G4" s="18"/>
      <c r="H4" s="19"/>
      <c r="I4" s="19"/>
      <c r="J4" s="4"/>
      <c r="K4" s="14"/>
      <c r="L4" s="14"/>
      <c r="M4" s="14"/>
      <c r="N4" s="14"/>
      <c r="O4" s="14"/>
      <c r="P4" s="14"/>
      <c r="Q4" s="14"/>
    </row>
    <row r="5" spans="2:17" ht="20.100000000000001" customHeight="1" x14ac:dyDescent="0.3">
      <c r="C5" s="36"/>
      <c r="D5" s="15"/>
      <c r="E5" s="15"/>
      <c r="F5" s="15"/>
      <c r="G5" s="15"/>
      <c r="H5" s="16"/>
      <c r="I5" s="16"/>
      <c r="J5" s="4"/>
      <c r="K5" s="11"/>
      <c r="L5" s="11"/>
      <c r="M5" s="11"/>
      <c r="N5" s="11"/>
      <c r="O5" s="11"/>
      <c r="P5" s="11"/>
      <c r="Q5" s="11"/>
    </row>
    <row r="6" spans="2:17" ht="39.75" customHeight="1" x14ac:dyDescent="0.3">
      <c r="B6" s="17" t="s">
        <v>56</v>
      </c>
      <c r="C6" s="46"/>
      <c r="D6" s="46"/>
      <c r="E6" s="46"/>
      <c r="F6" s="46"/>
      <c r="G6" s="46"/>
      <c r="H6" s="46"/>
      <c r="I6" s="46"/>
      <c r="J6" s="4"/>
      <c r="K6" s="13"/>
      <c r="L6" s="13"/>
      <c r="M6" s="13"/>
      <c r="N6" s="13"/>
      <c r="O6" s="13"/>
      <c r="P6" s="13"/>
      <c r="Q6" s="13"/>
    </row>
    <row r="7" spans="2:17" ht="20.100000000000001" customHeight="1" x14ac:dyDescent="0.3">
      <c r="C7" s="37"/>
      <c r="D7" s="13"/>
      <c r="E7" s="13"/>
      <c r="F7" s="13"/>
      <c r="G7" s="13"/>
      <c r="H7" s="13"/>
      <c r="I7" s="13"/>
      <c r="J7" s="4"/>
      <c r="K7" s="13"/>
      <c r="L7" s="13"/>
      <c r="M7" s="13"/>
      <c r="N7" s="13"/>
      <c r="O7" s="13"/>
      <c r="P7" s="13"/>
      <c r="Q7" s="13"/>
    </row>
    <row r="8" spans="2:17" ht="20.100000000000001" customHeight="1" x14ac:dyDescent="0.3">
      <c r="B8" s="45" t="s">
        <v>42</v>
      </c>
      <c r="C8" s="45"/>
      <c r="D8" s="45"/>
      <c r="E8" s="45"/>
      <c r="F8" s="45"/>
      <c r="G8" s="45"/>
      <c r="H8" s="45"/>
      <c r="I8" s="45"/>
      <c r="J8" s="4"/>
      <c r="K8" s="13"/>
      <c r="L8" s="13"/>
      <c r="M8" s="13"/>
      <c r="N8" s="13"/>
      <c r="O8" s="13"/>
      <c r="P8" s="13"/>
      <c r="Q8" s="13"/>
    </row>
    <row r="9" spans="2:17" ht="20.100000000000001" customHeight="1" x14ac:dyDescent="0.3">
      <c r="G9" s="4"/>
      <c r="H9" s="4"/>
      <c r="I9" s="4"/>
      <c r="J9" s="4"/>
      <c r="K9" s="13"/>
      <c r="L9" s="13"/>
      <c r="M9" s="13"/>
      <c r="N9" s="13"/>
      <c r="O9" s="13"/>
      <c r="P9" s="13"/>
      <c r="Q9" s="13"/>
    </row>
    <row r="10" spans="2:17" s="20" customFormat="1" ht="62.25" customHeight="1" x14ac:dyDescent="0.25">
      <c r="B10" s="8" t="s">
        <v>181</v>
      </c>
      <c r="C10" s="8" t="s">
        <v>0</v>
      </c>
      <c r="D10" s="25" t="s">
        <v>40</v>
      </c>
      <c r="E10" s="8" t="s">
        <v>43</v>
      </c>
      <c r="F10" s="8" t="s">
        <v>36</v>
      </c>
      <c r="G10" s="8" t="s">
        <v>35</v>
      </c>
      <c r="H10" s="8" t="s">
        <v>39</v>
      </c>
      <c r="I10" s="8" t="s">
        <v>37</v>
      </c>
    </row>
    <row r="11" spans="2:17" x14ac:dyDescent="0.25">
      <c r="B11" s="23" t="s">
        <v>1</v>
      </c>
      <c r="C11" s="26" t="s">
        <v>59</v>
      </c>
      <c r="D11" s="6">
        <v>1.9E-2</v>
      </c>
      <c r="E11" s="29">
        <v>105000</v>
      </c>
      <c r="F11" s="30">
        <f>E11*D11</f>
        <v>1995</v>
      </c>
      <c r="G11" s="31">
        <f t="shared" ref="G11:G12" si="0">F11/600000</f>
        <v>3.3249999999999998E-3</v>
      </c>
      <c r="H11" s="40">
        <v>0</v>
      </c>
      <c r="I11" s="40">
        <f>H11*E11</f>
        <v>0</v>
      </c>
    </row>
    <row r="12" spans="2:17" x14ac:dyDescent="0.25">
      <c r="B12" s="22"/>
      <c r="C12" s="38" t="s">
        <v>60</v>
      </c>
      <c r="D12" s="6">
        <v>0.04</v>
      </c>
      <c r="E12" s="29">
        <v>125000</v>
      </c>
      <c r="F12" s="32">
        <f>E12*D12</f>
        <v>5000</v>
      </c>
      <c r="G12" s="31">
        <f t="shared" si="0"/>
        <v>8.3333333333333332E-3</v>
      </c>
      <c r="H12" s="40">
        <v>0</v>
      </c>
      <c r="I12" s="40">
        <f t="shared" ref="I12:I75" si="1">H12*E12</f>
        <v>0</v>
      </c>
    </row>
    <row r="13" spans="2:17" ht="15.75" customHeight="1" x14ac:dyDescent="0.25">
      <c r="B13" s="22" t="s">
        <v>2</v>
      </c>
      <c r="C13" s="26" t="s">
        <v>61</v>
      </c>
      <c r="D13" s="6">
        <v>0.15</v>
      </c>
      <c r="E13" s="29">
        <v>75000</v>
      </c>
      <c r="F13" s="32">
        <f>E13*D13</f>
        <v>11250</v>
      </c>
      <c r="G13" s="31">
        <f t="shared" ref="G13:G14" si="2">F13/600000</f>
        <v>1.8749999999999999E-2</v>
      </c>
      <c r="H13" s="40">
        <v>0</v>
      </c>
      <c r="I13" s="40">
        <f t="shared" si="1"/>
        <v>0</v>
      </c>
    </row>
    <row r="14" spans="2:17" x14ac:dyDescent="0.25">
      <c r="B14" s="22"/>
      <c r="C14" s="38" t="s">
        <v>62</v>
      </c>
      <c r="D14" s="6">
        <v>0.27</v>
      </c>
      <c r="E14" s="29">
        <v>90000</v>
      </c>
      <c r="F14" s="32">
        <f>E14*D14</f>
        <v>24300</v>
      </c>
      <c r="G14" s="31">
        <f t="shared" si="2"/>
        <v>4.0500000000000001E-2</v>
      </c>
      <c r="H14" s="40">
        <v>0</v>
      </c>
      <c r="I14" s="40">
        <f t="shared" si="1"/>
        <v>0</v>
      </c>
    </row>
    <row r="15" spans="2:17" x14ac:dyDescent="0.25">
      <c r="B15" s="22" t="s">
        <v>3</v>
      </c>
      <c r="C15" s="26" t="s">
        <v>61</v>
      </c>
      <c r="D15" s="6">
        <v>0.24</v>
      </c>
      <c r="E15" s="29">
        <v>3500</v>
      </c>
      <c r="F15" s="32">
        <f t="shared" ref="F15:F107" si="3">E15*D15</f>
        <v>840</v>
      </c>
      <c r="G15" s="31">
        <f t="shared" ref="G15:G16" si="4">F15/600000</f>
        <v>1.4E-3</v>
      </c>
      <c r="H15" s="40">
        <v>0</v>
      </c>
      <c r="I15" s="40">
        <f t="shared" si="1"/>
        <v>0</v>
      </c>
    </row>
    <row r="16" spans="2:17" x14ac:dyDescent="0.25">
      <c r="B16" s="22"/>
      <c r="C16" s="38" t="s">
        <v>62</v>
      </c>
      <c r="D16" s="6">
        <v>0.36</v>
      </c>
      <c r="E16" s="29">
        <v>3500</v>
      </c>
      <c r="F16" s="32">
        <f t="shared" si="3"/>
        <v>1260</v>
      </c>
      <c r="G16" s="31">
        <f t="shared" si="4"/>
        <v>2.0999999999999999E-3</v>
      </c>
      <c r="H16" s="40">
        <v>0</v>
      </c>
      <c r="I16" s="40">
        <f t="shared" si="1"/>
        <v>0</v>
      </c>
    </row>
    <row r="17" spans="2:11" x14ac:dyDescent="0.25">
      <c r="B17" s="22" t="s">
        <v>4</v>
      </c>
      <c r="C17" s="26" t="s">
        <v>61</v>
      </c>
      <c r="D17" s="6">
        <v>0.26</v>
      </c>
      <c r="E17" s="29">
        <v>5000</v>
      </c>
      <c r="F17" s="32">
        <f t="shared" si="3"/>
        <v>1300</v>
      </c>
      <c r="G17" s="31">
        <f t="shared" ref="G17:G18" si="5">F17/600000</f>
        <v>2.1666666666666666E-3</v>
      </c>
      <c r="H17" s="40">
        <v>0</v>
      </c>
      <c r="I17" s="40">
        <f t="shared" si="1"/>
        <v>0</v>
      </c>
    </row>
    <row r="18" spans="2:11" x14ac:dyDescent="0.25">
      <c r="B18" s="22"/>
      <c r="C18" s="38" t="s">
        <v>63</v>
      </c>
      <c r="D18" s="6">
        <v>0.38</v>
      </c>
      <c r="E18" s="29">
        <v>6000</v>
      </c>
      <c r="F18" s="32">
        <f t="shared" si="3"/>
        <v>2280</v>
      </c>
      <c r="G18" s="31">
        <f t="shared" si="5"/>
        <v>3.8E-3</v>
      </c>
      <c r="H18" s="40">
        <v>0</v>
      </c>
      <c r="I18" s="40">
        <f t="shared" si="1"/>
        <v>0</v>
      </c>
    </row>
    <row r="19" spans="2:11" x14ac:dyDescent="0.25">
      <c r="B19" s="22" t="s">
        <v>5</v>
      </c>
      <c r="C19" s="26" t="s">
        <v>64</v>
      </c>
      <c r="D19" s="6">
        <v>2.1000000000000001E-2</v>
      </c>
      <c r="E19" s="29">
        <f>98850</f>
        <v>98850</v>
      </c>
      <c r="F19" s="32">
        <f t="shared" si="3"/>
        <v>2075.85</v>
      </c>
      <c r="G19" s="31">
        <f t="shared" ref="G19:G20" si="6">F19/600000</f>
        <v>3.4597499999999997E-3</v>
      </c>
      <c r="H19" s="40">
        <v>0</v>
      </c>
      <c r="I19" s="40">
        <f t="shared" si="1"/>
        <v>0</v>
      </c>
    </row>
    <row r="20" spans="2:11" x14ac:dyDescent="0.25">
      <c r="B20" s="22"/>
      <c r="C20" s="38" t="s">
        <v>65</v>
      </c>
      <c r="D20" s="6">
        <v>4.2000000000000003E-2</v>
      </c>
      <c r="E20" s="29">
        <v>150000</v>
      </c>
      <c r="F20" s="32">
        <f t="shared" si="3"/>
        <v>6300</v>
      </c>
      <c r="G20" s="31">
        <f t="shared" si="6"/>
        <v>1.0500000000000001E-2</v>
      </c>
      <c r="H20" s="40">
        <v>0</v>
      </c>
      <c r="I20" s="40">
        <f t="shared" si="1"/>
        <v>0</v>
      </c>
      <c r="K20" s="3"/>
    </row>
    <row r="21" spans="2:11" x14ac:dyDescent="0.25">
      <c r="B21" s="22" t="s">
        <v>6</v>
      </c>
      <c r="C21" s="26" t="s">
        <v>66</v>
      </c>
      <c r="D21" s="6">
        <v>0.17</v>
      </c>
      <c r="E21" s="29">
        <f>100000</f>
        <v>100000</v>
      </c>
      <c r="F21" s="32">
        <f t="shared" si="3"/>
        <v>17000</v>
      </c>
      <c r="G21" s="31">
        <f t="shared" ref="G21:G22" si="7">F21/600000</f>
        <v>2.8333333333333332E-2</v>
      </c>
      <c r="H21" s="40">
        <v>0</v>
      </c>
      <c r="I21" s="40">
        <f t="shared" si="1"/>
        <v>0</v>
      </c>
    </row>
    <row r="22" spans="2:11" x14ac:dyDescent="0.25">
      <c r="B22" s="22"/>
      <c r="C22" s="38" t="s">
        <v>67</v>
      </c>
      <c r="D22" s="6">
        <v>0.28999999999999998</v>
      </c>
      <c r="E22" s="29">
        <f>110000</f>
        <v>110000</v>
      </c>
      <c r="F22" s="32">
        <f t="shared" si="3"/>
        <v>31899.999999999996</v>
      </c>
      <c r="G22" s="31">
        <f t="shared" si="7"/>
        <v>5.3166666666666661E-2</v>
      </c>
      <c r="H22" s="40">
        <v>0</v>
      </c>
      <c r="I22" s="40">
        <f t="shared" si="1"/>
        <v>0</v>
      </c>
    </row>
    <row r="23" spans="2:11" x14ac:dyDescent="0.25">
      <c r="B23" s="22" t="s">
        <v>7</v>
      </c>
      <c r="C23" s="26" t="s">
        <v>68</v>
      </c>
      <c r="D23" s="6">
        <v>0.06</v>
      </c>
      <c r="E23" s="29">
        <f>4700</f>
        <v>4700</v>
      </c>
      <c r="F23" s="32">
        <f t="shared" si="3"/>
        <v>282</v>
      </c>
      <c r="G23" s="31">
        <f t="shared" ref="G23:G24" si="8">F23/600000</f>
        <v>4.6999999999999999E-4</v>
      </c>
      <c r="H23" s="40">
        <v>0</v>
      </c>
      <c r="I23" s="40">
        <f t="shared" si="1"/>
        <v>0</v>
      </c>
    </row>
    <row r="24" spans="2:11" x14ac:dyDescent="0.25">
      <c r="B24" s="22"/>
      <c r="C24" s="38" t="s">
        <v>69</v>
      </c>
      <c r="D24" s="6">
        <v>0.1</v>
      </c>
      <c r="E24" s="29">
        <f>5000</f>
        <v>5000</v>
      </c>
      <c r="F24" s="32">
        <f t="shared" si="3"/>
        <v>500</v>
      </c>
      <c r="G24" s="31">
        <f t="shared" si="8"/>
        <v>8.3333333333333339E-4</v>
      </c>
      <c r="H24" s="40">
        <v>0</v>
      </c>
      <c r="I24" s="40">
        <f t="shared" si="1"/>
        <v>0</v>
      </c>
    </row>
    <row r="25" spans="2:11" x14ac:dyDescent="0.25">
      <c r="B25" s="22" t="s">
        <v>8</v>
      </c>
      <c r="C25" s="26" t="s">
        <v>59</v>
      </c>
      <c r="D25" s="6">
        <v>3.5000000000000003E-2</v>
      </c>
      <c r="E25" s="29">
        <f>2000</f>
        <v>2000</v>
      </c>
      <c r="F25" s="32">
        <f t="shared" si="3"/>
        <v>70</v>
      </c>
      <c r="G25" s="31">
        <f t="shared" ref="G25:G26" si="9">F25/600000</f>
        <v>1.1666666666666667E-4</v>
      </c>
      <c r="H25" s="40">
        <v>0</v>
      </c>
      <c r="I25" s="40">
        <f t="shared" si="1"/>
        <v>0</v>
      </c>
    </row>
    <row r="26" spans="2:11" x14ac:dyDescent="0.25">
      <c r="B26" s="22"/>
      <c r="C26" s="38" t="s">
        <v>60</v>
      </c>
      <c r="D26" s="6">
        <v>7.0000000000000007E-2</v>
      </c>
      <c r="E26" s="29">
        <f>3000</f>
        <v>3000</v>
      </c>
      <c r="F26" s="32">
        <f>E26*D26</f>
        <v>210.00000000000003</v>
      </c>
      <c r="G26" s="31">
        <f t="shared" si="9"/>
        <v>3.5000000000000005E-4</v>
      </c>
      <c r="H26" s="40">
        <v>0</v>
      </c>
      <c r="I26" s="40">
        <f t="shared" si="1"/>
        <v>0</v>
      </c>
    </row>
    <row r="27" spans="2:11" x14ac:dyDescent="0.25">
      <c r="B27" s="22" t="s">
        <v>10</v>
      </c>
      <c r="C27" s="26" t="s">
        <v>70</v>
      </c>
      <c r="D27" s="6">
        <v>0.04</v>
      </c>
      <c r="E27" s="29">
        <f>2000</f>
        <v>2000</v>
      </c>
      <c r="F27" s="32">
        <f t="shared" si="3"/>
        <v>80</v>
      </c>
      <c r="G27" s="31">
        <f t="shared" ref="G27:G32" si="10">F27/600000</f>
        <v>1.3333333333333334E-4</v>
      </c>
      <c r="H27" s="40">
        <v>0</v>
      </c>
      <c r="I27" s="40">
        <f t="shared" si="1"/>
        <v>0</v>
      </c>
    </row>
    <row r="28" spans="2:11" x14ac:dyDescent="0.25">
      <c r="B28" s="22"/>
      <c r="C28" s="26" t="s">
        <v>71</v>
      </c>
      <c r="D28" s="6">
        <v>0.5</v>
      </c>
      <c r="E28" s="29">
        <f>1000</f>
        <v>1000</v>
      </c>
      <c r="F28" s="32">
        <f t="shared" si="3"/>
        <v>500</v>
      </c>
      <c r="G28" s="31">
        <f t="shared" si="10"/>
        <v>8.3333333333333339E-4</v>
      </c>
      <c r="H28" s="40">
        <v>0</v>
      </c>
      <c r="I28" s="40">
        <f t="shared" si="1"/>
        <v>0</v>
      </c>
    </row>
    <row r="29" spans="2:11" ht="15" customHeight="1" x14ac:dyDescent="0.25">
      <c r="B29" s="22"/>
      <c r="C29" s="26" t="s">
        <v>72</v>
      </c>
      <c r="D29" s="6">
        <v>0.6</v>
      </c>
      <c r="E29" s="29">
        <f>4000</f>
        <v>4000</v>
      </c>
      <c r="F29" s="32">
        <f t="shared" si="3"/>
        <v>2400</v>
      </c>
      <c r="G29" s="31">
        <f t="shared" si="10"/>
        <v>4.0000000000000001E-3</v>
      </c>
      <c r="H29" s="40">
        <v>0</v>
      </c>
      <c r="I29" s="40">
        <f t="shared" si="1"/>
        <v>0</v>
      </c>
    </row>
    <row r="30" spans="2:11" x14ac:dyDescent="0.25">
      <c r="B30" s="22"/>
      <c r="C30" s="26" t="s">
        <v>73</v>
      </c>
      <c r="D30" s="6">
        <v>0.9</v>
      </c>
      <c r="E30" s="29">
        <f>2000</f>
        <v>2000</v>
      </c>
      <c r="F30" s="32">
        <f t="shared" si="3"/>
        <v>1800</v>
      </c>
      <c r="G30" s="31">
        <f t="shared" si="10"/>
        <v>3.0000000000000001E-3</v>
      </c>
      <c r="H30" s="40">
        <v>0</v>
      </c>
      <c r="I30" s="40">
        <f t="shared" si="1"/>
        <v>0</v>
      </c>
    </row>
    <row r="31" spans="2:11" x14ac:dyDescent="0.25">
      <c r="B31" s="22"/>
      <c r="C31" s="26" t="s">
        <v>74</v>
      </c>
      <c r="D31" s="6">
        <v>0.8</v>
      </c>
      <c r="E31" s="29">
        <f>75</f>
        <v>75</v>
      </c>
      <c r="F31" s="32">
        <f t="shared" si="3"/>
        <v>60</v>
      </c>
      <c r="G31" s="31">
        <f t="shared" si="10"/>
        <v>1E-4</v>
      </c>
      <c r="H31" s="40">
        <v>0</v>
      </c>
      <c r="I31" s="40">
        <f t="shared" si="1"/>
        <v>0</v>
      </c>
    </row>
    <row r="32" spans="2:11" x14ac:dyDescent="0.25">
      <c r="B32" s="22"/>
      <c r="C32" s="26" t="s">
        <v>75</v>
      </c>
      <c r="D32" s="6">
        <v>0.9</v>
      </c>
      <c r="E32" s="29">
        <f>75</f>
        <v>75</v>
      </c>
      <c r="F32" s="32">
        <f t="shared" si="3"/>
        <v>67.5</v>
      </c>
      <c r="G32" s="31">
        <f t="shared" si="10"/>
        <v>1.125E-4</v>
      </c>
      <c r="H32" s="40">
        <v>0</v>
      </c>
      <c r="I32" s="40">
        <f t="shared" si="1"/>
        <v>0</v>
      </c>
    </row>
    <row r="33" spans="2:9" ht="15.75" customHeight="1" x14ac:dyDescent="0.25">
      <c r="B33" s="22" t="s">
        <v>11</v>
      </c>
      <c r="C33" s="26" t="s">
        <v>70</v>
      </c>
      <c r="D33" s="6">
        <v>0.06</v>
      </c>
      <c r="E33" s="29">
        <f>200</f>
        <v>200</v>
      </c>
      <c r="F33" s="32">
        <f t="shared" si="3"/>
        <v>12</v>
      </c>
      <c r="G33" s="31">
        <f t="shared" ref="G33:G38" si="11">F33/600000</f>
        <v>2.0000000000000002E-5</v>
      </c>
      <c r="H33" s="40">
        <v>0</v>
      </c>
      <c r="I33" s="40">
        <f t="shared" si="1"/>
        <v>0</v>
      </c>
    </row>
    <row r="34" spans="2:9" x14ac:dyDescent="0.25">
      <c r="B34" s="22"/>
      <c r="C34" s="26" t="s">
        <v>76</v>
      </c>
      <c r="D34" s="6">
        <v>0.51</v>
      </c>
      <c r="E34" s="29">
        <v>200</v>
      </c>
      <c r="F34" s="32">
        <f t="shared" si="3"/>
        <v>102</v>
      </c>
      <c r="G34" s="31">
        <f t="shared" si="11"/>
        <v>1.7000000000000001E-4</v>
      </c>
      <c r="H34" s="40">
        <v>0</v>
      </c>
      <c r="I34" s="40">
        <f t="shared" si="1"/>
        <v>0</v>
      </c>
    </row>
    <row r="35" spans="2:9" ht="15.75" customHeight="1" x14ac:dyDescent="0.25">
      <c r="B35" s="22"/>
      <c r="C35" s="26" t="s">
        <v>72</v>
      </c>
      <c r="D35" s="6">
        <v>0.64</v>
      </c>
      <c r="E35" s="29">
        <v>200</v>
      </c>
      <c r="F35" s="32">
        <f t="shared" si="3"/>
        <v>128</v>
      </c>
      <c r="G35" s="31">
        <f t="shared" si="11"/>
        <v>2.1333333333333333E-4</v>
      </c>
      <c r="H35" s="40">
        <v>0</v>
      </c>
      <c r="I35" s="40">
        <f t="shared" si="1"/>
        <v>0</v>
      </c>
    </row>
    <row r="36" spans="2:9" x14ac:dyDescent="0.25">
      <c r="B36" s="22"/>
      <c r="C36" s="26" t="s">
        <v>73</v>
      </c>
      <c r="D36" s="6">
        <v>1.03</v>
      </c>
      <c r="E36" s="29">
        <v>200</v>
      </c>
      <c r="F36" s="32">
        <f t="shared" si="3"/>
        <v>206</v>
      </c>
      <c r="G36" s="31">
        <f t="shared" si="11"/>
        <v>3.4333333333333335E-4</v>
      </c>
      <c r="H36" s="40">
        <v>0</v>
      </c>
      <c r="I36" s="40">
        <f t="shared" si="1"/>
        <v>0</v>
      </c>
    </row>
    <row r="37" spans="2:9" x14ac:dyDescent="0.25">
      <c r="B37" s="22"/>
      <c r="C37" s="26" t="s">
        <v>74</v>
      </c>
      <c r="D37" s="6">
        <v>0.99</v>
      </c>
      <c r="E37" s="29">
        <v>200</v>
      </c>
      <c r="F37" s="32">
        <f t="shared" si="3"/>
        <v>198</v>
      </c>
      <c r="G37" s="31">
        <f t="shared" si="11"/>
        <v>3.3E-4</v>
      </c>
      <c r="H37" s="40">
        <v>0</v>
      </c>
      <c r="I37" s="40">
        <f t="shared" si="1"/>
        <v>0</v>
      </c>
    </row>
    <row r="38" spans="2:9" x14ac:dyDescent="0.25">
      <c r="B38" s="22"/>
      <c r="C38" s="26" t="s">
        <v>75</v>
      </c>
      <c r="D38" s="6">
        <v>1.55</v>
      </c>
      <c r="E38" s="29">
        <v>200</v>
      </c>
      <c r="F38" s="32">
        <f t="shared" si="3"/>
        <v>310</v>
      </c>
      <c r="G38" s="31">
        <f t="shared" si="11"/>
        <v>5.1666666666666668E-4</v>
      </c>
      <c r="H38" s="40">
        <v>0</v>
      </c>
      <c r="I38" s="40">
        <f t="shared" si="1"/>
        <v>0</v>
      </c>
    </row>
    <row r="39" spans="2:9" x14ac:dyDescent="0.25">
      <c r="B39" s="22" t="s">
        <v>12</v>
      </c>
      <c r="C39" s="26" t="s">
        <v>77</v>
      </c>
      <c r="D39" s="6">
        <v>0.28999999999999998</v>
      </c>
      <c r="E39" s="29">
        <f>200</f>
        <v>200</v>
      </c>
      <c r="F39" s="32">
        <f t="shared" si="3"/>
        <v>57.999999999999993</v>
      </c>
      <c r="G39" s="31">
        <f t="shared" ref="G39:G44" si="12">F39/600000</f>
        <v>9.6666666666666654E-5</v>
      </c>
      <c r="H39" s="40">
        <v>0</v>
      </c>
      <c r="I39" s="40">
        <f t="shared" si="1"/>
        <v>0</v>
      </c>
    </row>
    <row r="40" spans="2:9" x14ac:dyDescent="0.25">
      <c r="B40" s="22"/>
      <c r="C40" s="26" t="s">
        <v>71</v>
      </c>
      <c r="D40" s="6">
        <v>1</v>
      </c>
      <c r="E40" s="29">
        <f>200</f>
        <v>200</v>
      </c>
      <c r="F40" s="32">
        <f t="shared" si="3"/>
        <v>200</v>
      </c>
      <c r="G40" s="31">
        <f t="shared" si="12"/>
        <v>3.3333333333333332E-4</v>
      </c>
      <c r="H40" s="40">
        <v>0</v>
      </c>
      <c r="I40" s="40">
        <f t="shared" si="1"/>
        <v>0</v>
      </c>
    </row>
    <row r="41" spans="2:9" x14ac:dyDescent="0.25">
      <c r="B41" s="22"/>
      <c r="C41" s="26" t="s">
        <v>72</v>
      </c>
      <c r="D41" s="6">
        <v>3</v>
      </c>
      <c r="E41" s="29">
        <f>400</f>
        <v>400</v>
      </c>
      <c r="F41" s="32">
        <f t="shared" si="3"/>
        <v>1200</v>
      </c>
      <c r="G41" s="31">
        <f t="shared" si="12"/>
        <v>2E-3</v>
      </c>
      <c r="H41" s="40">
        <v>0</v>
      </c>
      <c r="I41" s="40">
        <f t="shared" si="1"/>
        <v>0</v>
      </c>
    </row>
    <row r="42" spans="2:9" x14ac:dyDescent="0.25">
      <c r="B42" s="22"/>
      <c r="C42" s="26" t="s">
        <v>73</v>
      </c>
      <c r="D42" s="6">
        <v>4.7</v>
      </c>
      <c r="E42" s="29">
        <f>200</f>
        <v>200</v>
      </c>
      <c r="F42" s="32">
        <f t="shared" si="3"/>
        <v>940</v>
      </c>
      <c r="G42" s="31">
        <f t="shared" si="12"/>
        <v>1.5666666666666667E-3</v>
      </c>
      <c r="H42" s="40">
        <v>0</v>
      </c>
      <c r="I42" s="40">
        <f t="shared" si="1"/>
        <v>0</v>
      </c>
    </row>
    <row r="43" spans="2:9" x14ac:dyDescent="0.25">
      <c r="B43" s="22"/>
      <c r="C43" s="26" t="s">
        <v>78</v>
      </c>
      <c r="D43" s="6">
        <v>4.4000000000000004</v>
      </c>
      <c r="E43" s="29">
        <f>100</f>
        <v>100</v>
      </c>
      <c r="F43" s="32">
        <f t="shared" si="3"/>
        <v>440.00000000000006</v>
      </c>
      <c r="G43" s="31">
        <f t="shared" si="12"/>
        <v>7.3333333333333345E-4</v>
      </c>
      <c r="H43" s="40">
        <v>0</v>
      </c>
      <c r="I43" s="40">
        <f t="shared" si="1"/>
        <v>0</v>
      </c>
    </row>
    <row r="44" spans="2:9" x14ac:dyDescent="0.25">
      <c r="B44" s="22"/>
      <c r="C44" s="26" t="s">
        <v>79</v>
      </c>
      <c r="D44" s="6">
        <v>5</v>
      </c>
      <c r="E44" s="29">
        <f>100</f>
        <v>100</v>
      </c>
      <c r="F44" s="32">
        <f t="shared" si="3"/>
        <v>500</v>
      </c>
      <c r="G44" s="31">
        <f t="shared" si="12"/>
        <v>8.3333333333333339E-4</v>
      </c>
      <c r="H44" s="40">
        <v>0</v>
      </c>
      <c r="I44" s="40">
        <f t="shared" si="1"/>
        <v>0</v>
      </c>
    </row>
    <row r="45" spans="2:9" x14ac:dyDescent="0.25">
      <c r="B45" s="22" t="s">
        <v>45</v>
      </c>
      <c r="C45" s="26" t="s">
        <v>68</v>
      </c>
      <c r="D45" s="6">
        <v>1.9E-2</v>
      </c>
      <c r="E45" s="29">
        <f>105000</f>
        <v>105000</v>
      </c>
      <c r="F45" s="30">
        <f>E45*D45</f>
        <v>1995</v>
      </c>
      <c r="G45" s="31">
        <f t="shared" ref="G45:G46" si="13">F45/600000</f>
        <v>3.3249999999999998E-3</v>
      </c>
      <c r="H45" s="40">
        <v>0</v>
      </c>
      <c r="I45" s="40">
        <f t="shared" si="1"/>
        <v>0</v>
      </c>
    </row>
    <row r="46" spans="2:9" x14ac:dyDescent="0.25">
      <c r="B46" s="22"/>
      <c r="C46" s="38" t="s">
        <v>60</v>
      </c>
      <c r="D46" s="6">
        <v>0.04</v>
      </c>
      <c r="E46" s="29">
        <f>125000</f>
        <v>125000</v>
      </c>
      <c r="F46" s="32">
        <f>E46*D46</f>
        <v>5000</v>
      </c>
      <c r="G46" s="31">
        <f t="shared" si="13"/>
        <v>8.3333333333333332E-3</v>
      </c>
      <c r="H46" s="40">
        <v>0</v>
      </c>
      <c r="I46" s="40">
        <f t="shared" si="1"/>
        <v>0</v>
      </c>
    </row>
    <row r="47" spans="2:9" x14ac:dyDescent="0.25">
      <c r="B47" s="22" t="s">
        <v>46</v>
      </c>
      <c r="C47" s="26" t="s">
        <v>80</v>
      </c>
      <c r="D47" s="6">
        <v>0.15</v>
      </c>
      <c r="E47" s="29">
        <f>75000</f>
        <v>75000</v>
      </c>
      <c r="F47" s="32">
        <f>E47*D47</f>
        <v>11250</v>
      </c>
      <c r="G47" s="31">
        <f t="shared" ref="G47:G48" si="14">F47/600000</f>
        <v>1.8749999999999999E-2</v>
      </c>
      <c r="H47" s="40">
        <v>0</v>
      </c>
      <c r="I47" s="40">
        <f t="shared" si="1"/>
        <v>0</v>
      </c>
    </row>
    <row r="48" spans="2:9" x14ac:dyDescent="0.25">
      <c r="B48" s="22"/>
      <c r="C48" s="38" t="s">
        <v>62</v>
      </c>
      <c r="D48" s="6">
        <v>0.27</v>
      </c>
      <c r="E48" s="29">
        <f>90000</f>
        <v>90000</v>
      </c>
      <c r="F48" s="32">
        <f>E48*D48</f>
        <v>24300</v>
      </c>
      <c r="G48" s="31">
        <f t="shared" si="14"/>
        <v>4.0500000000000001E-2</v>
      </c>
      <c r="H48" s="40">
        <v>0</v>
      </c>
      <c r="I48" s="40">
        <f t="shared" si="1"/>
        <v>0</v>
      </c>
    </row>
    <row r="49" spans="2:9" x14ac:dyDescent="0.25">
      <c r="B49" s="22" t="s">
        <v>47</v>
      </c>
      <c r="C49" s="26" t="s">
        <v>61</v>
      </c>
      <c r="D49" s="6">
        <v>0.24</v>
      </c>
      <c r="E49" s="29">
        <f>3500</f>
        <v>3500</v>
      </c>
      <c r="F49" s="32">
        <f t="shared" ref="F49:F50" si="15">E49*D49</f>
        <v>840</v>
      </c>
      <c r="G49" s="31">
        <f t="shared" ref="G49:G50" si="16">F49/600000</f>
        <v>1.4E-3</v>
      </c>
      <c r="H49" s="40">
        <v>0</v>
      </c>
      <c r="I49" s="40">
        <f t="shared" si="1"/>
        <v>0</v>
      </c>
    </row>
    <row r="50" spans="2:9" x14ac:dyDescent="0.25">
      <c r="B50" s="22"/>
      <c r="C50" s="38" t="s">
        <v>62</v>
      </c>
      <c r="D50" s="6">
        <v>0.36</v>
      </c>
      <c r="E50" s="29">
        <f>3500</f>
        <v>3500</v>
      </c>
      <c r="F50" s="32">
        <f t="shared" si="15"/>
        <v>1260</v>
      </c>
      <c r="G50" s="31">
        <f t="shared" si="16"/>
        <v>2.0999999999999999E-3</v>
      </c>
      <c r="H50" s="40">
        <v>0</v>
      </c>
      <c r="I50" s="40">
        <f t="shared" si="1"/>
        <v>0</v>
      </c>
    </row>
    <row r="51" spans="2:9" x14ac:dyDescent="0.25">
      <c r="B51" s="22" t="s">
        <v>48</v>
      </c>
      <c r="C51" s="26" t="s">
        <v>81</v>
      </c>
      <c r="D51" s="6">
        <v>0.26</v>
      </c>
      <c r="E51" s="29">
        <f>5000</f>
        <v>5000</v>
      </c>
      <c r="F51" s="32">
        <f t="shared" ref="F51:F52" si="17">E51*D51</f>
        <v>1300</v>
      </c>
      <c r="G51" s="31">
        <f t="shared" ref="G51:G52" si="18">F51/600000</f>
        <v>2.1666666666666666E-3</v>
      </c>
      <c r="H51" s="40">
        <v>0</v>
      </c>
      <c r="I51" s="40">
        <f t="shared" si="1"/>
        <v>0</v>
      </c>
    </row>
    <row r="52" spans="2:9" x14ac:dyDescent="0.25">
      <c r="B52" s="22"/>
      <c r="C52" s="38" t="s">
        <v>62</v>
      </c>
      <c r="D52" s="6">
        <v>0.38</v>
      </c>
      <c r="E52" s="29">
        <f>6000</f>
        <v>6000</v>
      </c>
      <c r="F52" s="32">
        <f t="shared" si="17"/>
        <v>2280</v>
      </c>
      <c r="G52" s="31">
        <f t="shared" si="18"/>
        <v>3.8E-3</v>
      </c>
      <c r="H52" s="40">
        <v>0</v>
      </c>
      <c r="I52" s="40">
        <f t="shared" si="1"/>
        <v>0</v>
      </c>
    </row>
    <row r="53" spans="2:9" x14ac:dyDescent="0.25">
      <c r="B53" s="22" t="s">
        <v>49</v>
      </c>
      <c r="C53" s="26" t="s">
        <v>82</v>
      </c>
      <c r="D53" s="6">
        <v>2.1000000000000001E-2</v>
      </c>
      <c r="E53" s="29">
        <f>98850</f>
        <v>98850</v>
      </c>
      <c r="F53" s="32">
        <f t="shared" ref="F53:F54" si="19">E53*D53</f>
        <v>2075.85</v>
      </c>
      <c r="G53" s="31">
        <f t="shared" ref="G53:G54" si="20">F53/600000</f>
        <v>3.4597499999999997E-3</v>
      </c>
      <c r="H53" s="40">
        <v>0</v>
      </c>
      <c r="I53" s="40">
        <f t="shared" si="1"/>
        <v>0</v>
      </c>
    </row>
    <row r="54" spans="2:9" x14ac:dyDescent="0.25">
      <c r="B54" s="22"/>
      <c r="C54" s="38" t="s">
        <v>83</v>
      </c>
      <c r="D54" s="6">
        <v>4.2000000000000003E-2</v>
      </c>
      <c r="E54" s="29">
        <f>150000</f>
        <v>150000</v>
      </c>
      <c r="F54" s="32">
        <f t="shared" si="19"/>
        <v>6300</v>
      </c>
      <c r="G54" s="31">
        <f t="shared" si="20"/>
        <v>1.0500000000000001E-2</v>
      </c>
      <c r="H54" s="40">
        <v>0</v>
      </c>
      <c r="I54" s="40">
        <f t="shared" si="1"/>
        <v>0</v>
      </c>
    </row>
    <row r="55" spans="2:9" x14ac:dyDescent="0.25">
      <c r="B55" s="22" t="s">
        <v>50</v>
      </c>
      <c r="C55" s="26" t="s">
        <v>84</v>
      </c>
      <c r="D55" s="6">
        <v>0.17</v>
      </c>
      <c r="E55" s="29">
        <f>100000</f>
        <v>100000</v>
      </c>
      <c r="F55" s="32">
        <f t="shared" ref="F55:F56" si="21">E55*D55</f>
        <v>17000</v>
      </c>
      <c r="G55" s="31">
        <f t="shared" ref="G55:G56" si="22">F55/600000</f>
        <v>2.8333333333333332E-2</v>
      </c>
      <c r="H55" s="40">
        <v>0</v>
      </c>
      <c r="I55" s="40">
        <f t="shared" si="1"/>
        <v>0</v>
      </c>
    </row>
    <row r="56" spans="2:9" x14ac:dyDescent="0.25">
      <c r="B56" s="22"/>
      <c r="C56" s="38" t="s">
        <v>67</v>
      </c>
      <c r="D56" s="6">
        <v>0.28999999999999998</v>
      </c>
      <c r="E56" s="29">
        <f>110000</f>
        <v>110000</v>
      </c>
      <c r="F56" s="32">
        <f t="shared" si="21"/>
        <v>31899.999999999996</v>
      </c>
      <c r="G56" s="31">
        <f t="shared" si="22"/>
        <v>5.3166666666666661E-2</v>
      </c>
      <c r="H56" s="40">
        <v>0</v>
      </c>
      <c r="I56" s="40">
        <f t="shared" si="1"/>
        <v>0</v>
      </c>
    </row>
    <row r="57" spans="2:9" x14ac:dyDescent="0.25">
      <c r="B57" s="22" t="s">
        <v>51</v>
      </c>
      <c r="C57" s="26" t="s">
        <v>59</v>
      </c>
      <c r="D57" s="6">
        <v>0.06</v>
      </c>
      <c r="E57" s="29">
        <f>4700</f>
        <v>4700</v>
      </c>
      <c r="F57" s="32">
        <f t="shared" ref="F57:F58" si="23">E57*D57</f>
        <v>282</v>
      </c>
      <c r="G57" s="31">
        <f t="shared" ref="G57:G58" si="24">F57/600000</f>
        <v>4.6999999999999999E-4</v>
      </c>
      <c r="H57" s="40">
        <v>0</v>
      </c>
      <c r="I57" s="40">
        <f t="shared" si="1"/>
        <v>0</v>
      </c>
    </row>
    <row r="58" spans="2:9" x14ac:dyDescent="0.25">
      <c r="B58" s="22"/>
      <c r="C58" s="38" t="s">
        <v>60</v>
      </c>
      <c r="D58" s="6">
        <v>0.1</v>
      </c>
      <c r="E58" s="29">
        <f>5000</f>
        <v>5000</v>
      </c>
      <c r="F58" s="32">
        <f t="shared" si="23"/>
        <v>500</v>
      </c>
      <c r="G58" s="31">
        <f t="shared" si="24"/>
        <v>8.3333333333333339E-4</v>
      </c>
      <c r="H58" s="40">
        <v>0</v>
      </c>
      <c r="I58" s="40">
        <f t="shared" si="1"/>
        <v>0</v>
      </c>
    </row>
    <row r="59" spans="2:9" x14ac:dyDescent="0.25">
      <c r="B59" s="22" t="s">
        <v>52</v>
      </c>
      <c r="C59" s="26" t="s">
        <v>59</v>
      </c>
      <c r="D59" s="6">
        <v>3.5000000000000003E-2</v>
      </c>
      <c r="E59" s="29">
        <f>2000</f>
        <v>2000</v>
      </c>
      <c r="F59" s="32">
        <f t="shared" ref="F59" si="25">E59*D59</f>
        <v>70</v>
      </c>
      <c r="G59" s="31">
        <f t="shared" ref="G59:G60" si="26">F59/600000</f>
        <v>1.1666666666666667E-4</v>
      </c>
      <c r="H59" s="40">
        <v>0</v>
      </c>
      <c r="I59" s="40">
        <f t="shared" si="1"/>
        <v>0</v>
      </c>
    </row>
    <row r="60" spans="2:9" x14ac:dyDescent="0.25">
      <c r="B60" s="22"/>
      <c r="C60" s="38" t="s">
        <v>69</v>
      </c>
      <c r="D60" s="6">
        <v>7.0000000000000007E-2</v>
      </c>
      <c r="E60" s="29">
        <f>3000</f>
        <v>3000</v>
      </c>
      <c r="F60" s="32">
        <f>E60*D60</f>
        <v>210.00000000000003</v>
      </c>
      <c r="G60" s="31">
        <f t="shared" si="26"/>
        <v>3.5000000000000005E-4</v>
      </c>
      <c r="H60" s="40">
        <v>0</v>
      </c>
      <c r="I60" s="40">
        <f t="shared" si="1"/>
        <v>0</v>
      </c>
    </row>
    <row r="61" spans="2:9" x14ac:dyDescent="0.25">
      <c r="B61" s="22" t="s">
        <v>53</v>
      </c>
      <c r="C61" s="26" t="s">
        <v>70</v>
      </c>
      <c r="D61" s="6">
        <v>0.04</v>
      </c>
      <c r="E61" s="29">
        <f>2000</f>
        <v>2000</v>
      </c>
      <c r="F61" s="32">
        <f t="shared" ref="F61:F66" si="27">E61*D61</f>
        <v>80</v>
      </c>
      <c r="G61" s="31">
        <f t="shared" ref="G61:G66" si="28">F61/600000</f>
        <v>1.3333333333333334E-4</v>
      </c>
      <c r="H61" s="40">
        <v>0</v>
      </c>
      <c r="I61" s="40">
        <f t="shared" si="1"/>
        <v>0</v>
      </c>
    </row>
    <row r="62" spans="2:9" x14ac:dyDescent="0.25">
      <c r="B62" s="22"/>
      <c r="C62" s="26" t="s">
        <v>76</v>
      </c>
      <c r="D62" s="6">
        <v>0.5</v>
      </c>
      <c r="E62" s="29">
        <f>1000</f>
        <v>1000</v>
      </c>
      <c r="F62" s="32">
        <f t="shared" si="27"/>
        <v>500</v>
      </c>
      <c r="G62" s="31">
        <f t="shared" si="28"/>
        <v>8.3333333333333339E-4</v>
      </c>
      <c r="H62" s="40">
        <v>0</v>
      </c>
      <c r="I62" s="40">
        <f t="shared" si="1"/>
        <v>0</v>
      </c>
    </row>
    <row r="63" spans="2:9" x14ac:dyDescent="0.25">
      <c r="B63" s="22"/>
      <c r="C63" s="26" t="s">
        <v>85</v>
      </c>
      <c r="D63" s="6">
        <v>0.6</v>
      </c>
      <c r="E63" s="29">
        <f>4000</f>
        <v>4000</v>
      </c>
      <c r="F63" s="32">
        <f t="shared" si="27"/>
        <v>2400</v>
      </c>
      <c r="G63" s="31">
        <f t="shared" si="28"/>
        <v>4.0000000000000001E-3</v>
      </c>
      <c r="H63" s="40">
        <v>0</v>
      </c>
      <c r="I63" s="40">
        <f t="shared" si="1"/>
        <v>0</v>
      </c>
    </row>
    <row r="64" spans="2:9" x14ac:dyDescent="0.25">
      <c r="B64" s="22"/>
      <c r="C64" s="26" t="s">
        <v>73</v>
      </c>
      <c r="D64" s="6">
        <v>0.9</v>
      </c>
      <c r="E64" s="29">
        <f>2000</f>
        <v>2000</v>
      </c>
      <c r="F64" s="32">
        <f t="shared" si="27"/>
        <v>1800</v>
      </c>
      <c r="G64" s="31">
        <f t="shared" si="28"/>
        <v>3.0000000000000001E-3</v>
      </c>
      <c r="H64" s="40">
        <v>0</v>
      </c>
      <c r="I64" s="40">
        <f t="shared" si="1"/>
        <v>0</v>
      </c>
    </row>
    <row r="65" spans="2:9" x14ac:dyDescent="0.25">
      <c r="B65" s="22"/>
      <c r="C65" s="26" t="s">
        <v>74</v>
      </c>
      <c r="D65" s="6">
        <v>0.8</v>
      </c>
      <c r="E65" s="29">
        <f>75</f>
        <v>75</v>
      </c>
      <c r="F65" s="32">
        <f t="shared" si="27"/>
        <v>60</v>
      </c>
      <c r="G65" s="31">
        <f t="shared" si="28"/>
        <v>1E-4</v>
      </c>
      <c r="H65" s="40">
        <v>0</v>
      </c>
      <c r="I65" s="40">
        <f t="shared" si="1"/>
        <v>0</v>
      </c>
    </row>
    <row r="66" spans="2:9" x14ac:dyDescent="0.25">
      <c r="B66" s="22"/>
      <c r="C66" s="26" t="s">
        <v>75</v>
      </c>
      <c r="D66" s="6">
        <v>0.9</v>
      </c>
      <c r="E66" s="29">
        <f>75</f>
        <v>75</v>
      </c>
      <c r="F66" s="32">
        <f t="shared" si="27"/>
        <v>67.5</v>
      </c>
      <c r="G66" s="31">
        <f t="shared" si="28"/>
        <v>1.125E-4</v>
      </c>
      <c r="H66" s="40">
        <v>0</v>
      </c>
      <c r="I66" s="40">
        <f t="shared" si="1"/>
        <v>0</v>
      </c>
    </row>
    <row r="67" spans="2:9" x14ac:dyDescent="0.25">
      <c r="B67" s="22" t="s">
        <v>54</v>
      </c>
      <c r="C67" s="26" t="s">
        <v>70</v>
      </c>
      <c r="D67" s="6">
        <v>0.06</v>
      </c>
      <c r="E67" s="29">
        <f>200</f>
        <v>200</v>
      </c>
      <c r="F67" s="32">
        <f t="shared" ref="F67:F72" si="29">E67*D67</f>
        <v>12</v>
      </c>
      <c r="G67" s="31">
        <f t="shared" ref="G67:G72" si="30">F67/600000</f>
        <v>2.0000000000000002E-5</v>
      </c>
      <c r="H67" s="40">
        <v>0</v>
      </c>
      <c r="I67" s="40">
        <f t="shared" si="1"/>
        <v>0</v>
      </c>
    </row>
    <row r="68" spans="2:9" x14ac:dyDescent="0.25">
      <c r="B68" s="22"/>
      <c r="C68" s="26" t="s">
        <v>71</v>
      </c>
      <c r="D68" s="6">
        <v>0.51</v>
      </c>
      <c r="E68" s="29">
        <v>200</v>
      </c>
      <c r="F68" s="32">
        <f t="shared" si="29"/>
        <v>102</v>
      </c>
      <c r="G68" s="31">
        <f t="shared" si="30"/>
        <v>1.7000000000000001E-4</v>
      </c>
      <c r="H68" s="40">
        <v>0</v>
      </c>
      <c r="I68" s="40">
        <f t="shared" si="1"/>
        <v>0</v>
      </c>
    </row>
    <row r="69" spans="2:9" x14ac:dyDescent="0.25">
      <c r="B69" s="22"/>
      <c r="C69" s="26" t="s">
        <v>86</v>
      </c>
      <c r="D69" s="6">
        <v>0.64</v>
      </c>
      <c r="E69" s="29">
        <v>200</v>
      </c>
      <c r="F69" s="32">
        <f t="shared" si="29"/>
        <v>128</v>
      </c>
      <c r="G69" s="31">
        <f t="shared" si="30"/>
        <v>2.1333333333333333E-4</v>
      </c>
      <c r="H69" s="40">
        <v>0</v>
      </c>
      <c r="I69" s="40">
        <f t="shared" si="1"/>
        <v>0</v>
      </c>
    </row>
    <row r="70" spans="2:9" x14ac:dyDescent="0.25">
      <c r="B70" s="22"/>
      <c r="C70" s="26" t="s">
        <v>73</v>
      </c>
      <c r="D70" s="6">
        <v>1.03</v>
      </c>
      <c r="E70" s="29">
        <v>200</v>
      </c>
      <c r="F70" s="32">
        <f t="shared" si="29"/>
        <v>206</v>
      </c>
      <c r="G70" s="31">
        <f t="shared" si="30"/>
        <v>3.4333333333333335E-4</v>
      </c>
      <c r="H70" s="40">
        <v>0</v>
      </c>
      <c r="I70" s="40">
        <f t="shared" si="1"/>
        <v>0</v>
      </c>
    </row>
    <row r="71" spans="2:9" x14ac:dyDescent="0.25">
      <c r="B71" s="22"/>
      <c r="C71" s="26" t="s">
        <v>74</v>
      </c>
      <c r="D71" s="6">
        <v>0.99</v>
      </c>
      <c r="E71" s="29">
        <v>200</v>
      </c>
      <c r="F71" s="32">
        <f t="shared" si="29"/>
        <v>198</v>
      </c>
      <c r="G71" s="31">
        <f t="shared" si="30"/>
        <v>3.3E-4</v>
      </c>
      <c r="H71" s="40">
        <v>0</v>
      </c>
      <c r="I71" s="40">
        <f t="shared" si="1"/>
        <v>0</v>
      </c>
    </row>
    <row r="72" spans="2:9" x14ac:dyDescent="0.25">
      <c r="B72" s="22"/>
      <c r="C72" s="26" t="s">
        <v>75</v>
      </c>
      <c r="D72" s="6">
        <v>1.55</v>
      </c>
      <c r="E72" s="29">
        <v>200</v>
      </c>
      <c r="F72" s="32">
        <f t="shared" si="29"/>
        <v>310</v>
      </c>
      <c r="G72" s="31">
        <f t="shared" si="30"/>
        <v>5.1666666666666668E-4</v>
      </c>
      <c r="H72" s="40">
        <v>0</v>
      </c>
      <c r="I72" s="40">
        <f t="shared" si="1"/>
        <v>0</v>
      </c>
    </row>
    <row r="73" spans="2:9" x14ac:dyDescent="0.25">
      <c r="B73" s="22" t="s">
        <v>55</v>
      </c>
      <c r="C73" s="26" t="s">
        <v>70</v>
      </c>
      <c r="D73" s="6">
        <v>0.28999999999999998</v>
      </c>
      <c r="E73" s="29">
        <f>200</f>
        <v>200</v>
      </c>
      <c r="F73" s="32">
        <f t="shared" ref="F73:F78" si="31">E73*D73</f>
        <v>57.999999999999993</v>
      </c>
      <c r="G73" s="31">
        <f t="shared" ref="G73:G77" si="32">F73/600000</f>
        <v>9.6666666666666654E-5</v>
      </c>
      <c r="H73" s="40">
        <v>0</v>
      </c>
      <c r="I73" s="40">
        <f t="shared" si="1"/>
        <v>0</v>
      </c>
    </row>
    <row r="74" spans="2:9" x14ac:dyDescent="0.25">
      <c r="B74" s="22"/>
      <c r="C74" s="26" t="s">
        <v>71</v>
      </c>
      <c r="D74" s="6">
        <v>1</v>
      </c>
      <c r="E74" s="29">
        <f>200</f>
        <v>200</v>
      </c>
      <c r="F74" s="32">
        <f t="shared" si="31"/>
        <v>200</v>
      </c>
      <c r="G74" s="31">
        <f t="shared" si="32"/>
        <v>3.3333333333333332E-4</v>
      </c>
      <c r="H74" s="40">
        <v>0</v>
      </c>
      <c r="I74" s="40">
        <f t="shared" si="1"/>
        <v>0</v>
      </c>
    </row>
    <row r="75" spans="2:9" x14ac:dyDescent="0.25">
      <c r="B75" s="22"/>
      <c r="C75" s="26" t="s">
        <v>85</v>
      </c>
      <c r="D75" s="6">
        <v>3</v>
      </c>
      <c r="E75" s="29">
        <f>400</f>
        <v>400</v>
      </c>
      <c r="F75" s="32">
        <f t="shared" si="31"/>
        <v>1200</v>
      </c>
      <c r="G75" s="31">
        <f t="shared" si="32"/>
        <v>2E-3</v>
      </c>
      <c r="H75" s="40">
        <v>0</v>
      </c>
      <c r="I75" s="40">
        <f t="shared" si="1"/>
        <v>0</v>
      </c>
    </row>
    <row r="76" spans="2:9" x14ac:dyDescent="0.25">
      <c r="B76" s="22"/>
      <c r="C76" s="26" t="s">
        <v>73</v>
      </c>
      <c r="D76" s="6">
        <v>4.7</v>
      </c>
      <c r="E76" s="29">
        <f>200</f>
        <v>200</v>
      </c>
      <c r="F76" s="32">
        <f t="shared" si="31"/>
        <v>940</v>
      </c>
      <c r="G76" s="31">
        <f t="shared" si="32"/>
        <v>1.5666666666666667E-3</v>
      </c>
      <c r="H76" s="40">
        <v>0</v>
      </c>
      <c r="I76" s="40">
        <f t="shared" ref="I76:I139" si="33">H76*E76</f>
        <v>0</v>
      </c>
    </row>
    <row r="77" spans="2:9" x14ac:dyDescent="0.25">
      <c r="B77" s="22"/>
      <c r="C77" s="26" t="s">
        <v>78</v>
      </c>
      <c r="D77" s="6">
        <v>4.4000000000000004</v>
      </c>
      <c r="E77" s="29">
        <f>100</f>
        <v>100</v>
      </c>
      <c r="F77" s="32">
        <f t="shared" si="31"/>
        <v>440.00000000000006</v>
      </c>
      <c r="G77" s="31">
        <f t="shared" si="32"/>
        <v>7.3333333333333345E-4</v>
      </c>
      <c r="H77" s="40">
        <v>0</v>
      </c>
      <c r="I77" s="40">
        <f t="shared" si="33"/>
        <v>0</v>
      </c>
    </row>
    <row r="78" spans="2:9" x14ac:dyDescent="0.25">
      <c r="B78" s="22"/>
      <c r="C78" s="26" t="s">
        <v>79</v>
      </c>
      <c r="D78" s="6">
        <v>5</v>
      </c>
      <c r="E78" s="29">
        <f>100</f>
        <v>100</v>
      </c>
      <c r="F78" s="32">
        <f t="shared" si="31"/>
        <v>500</v>
      </c>
      <c r="G78" s="31">
        <f>F78/600000</f>
        <v>8.3333333333333339E-4</v>
      </c>
      <c r="H78" s="40">
        <v>0</v>
      </c>
      <c r="I78" s="40">
        <f t="shared" si="33"/>
        <v>0</v>
      </c>
    </row>
    <row r="79" spans="2:9" x14ac:dyDescent="0.25">
      <c r="B79" s="22" t="s">
        <v>13</v>
      </c>
      <c r="C79" s="26" t="s">
        <v>87</v>
      </c>
      <c r="D79" s="6">
        <v>0.9</v>
      </c>
      <c r="E79" s="29">
        <f>400*2</f>
        <v>800</v>
      </c>
      <c r="F79" s="32">
        <f t="shared" si="3"/>
        <v>720</v>
      </c>
      <c r="G79" s="31">
        <v>1.1999999999999999E-3</v>
      </c>
      <c r="H79" s="40">
        <v>0</v>
      </c>
      <c r="I79" s="40">
        <f t="shared" si="33"/>
        <v>0</v>
      </c>
    </row>
    <row r="80" spans="2:9" x14ac:dyDescent="0.25">
      <c r="B80" s="22"/>
      <c r="C80" s="26" t="s">
        <v>88</v>
      </c>
      <c r="D80" s="6">
        <v>1.3</v>
      </c>
      <c r="E80" s="29">
        <f>400*2</f>
        <v>800</v>
      </c>
      <c r="F80" s="32">
        <f t="shared" si="3"/>
        <v>1040</v>
      </c>
      <c r="G80" s="31">
        <v>1.7333333333333333E-3</v>
      </c>
      <c r="H80" s="40">
        <v>0</v>
      </c>
      <c r="I80" s="40">
        <f t="shared" si="33"/>
        <v>0</v>
      </c>
    </row>
    <row r="81" spans="2:9" x14ac:dyDescent="0.25">
      <c r="B81" s="22"/>
      <c r="C81" s="26" t="s">
        <v>89</v>
      </c>
      <c r="D81" s="6">
        <v>1.8</v>
      </c>
      <c r="E81" s="29">
        <f>400*2</f>
        <v>800</v>
      </c>
      <c r="F81" s="32">
        <f t="shared" si="3"/>
        <v>1440</v>
      </c>
      <c r="G81" s="31">
        <v>2.3999999999999998E-3</v>
      </c>
      <c r="H81" s="40">
        <v>0</v>
      </c>
      <c r="I81" s="40">
        <f t="shared" si="33"/>
        <v>0</v>
      </c>
    </row>
    <row r="82" spans="2:9" x14ac:dyDescent="0.25">
      <c r="B82" s="22"/>
      <c r="C82" s="26" t="s">
        <v>90</v>
      </c>
      <c r="D82" s="6">
        <v>2.5</v>
      </c>
      <c r="E82" s="29">
        <f>400*2</f>
        <v>800</v>
      </c>
      <c r="F82" s="32">
        <f t="shared" si="3"/>
        <v>2000</v>
      </c>
      <c r="G82" s="31">
        <v>3.3333333333333335E-3</v>
      </c>
      <c r="H82" s="40">
        <v>0</v>
      </c>
      <c r="I82" s="40">
        <f t="shared" si="33"/>
        <v>0</v>
      </c>
    </row>
    <row r="83" spans="2:9" x14ac:dyDescent="0.25">
      <c r="B83" s="22"/>
      <c r="C83" s="26" t="s">
        <v>91</v>
      </c>
      <c r="D83" s="6">
        <v>3</v>
      </c>
      <c r="E83" s="29">
        <f>200*2</f>
        <v>400</v>
      </c>
      <c r="F83" s="32">
        <f t="shared" si="3"/>
        <v>1200</v>
      </c>
      <c r="G83" s="31">
        <v>2E-3</v>
      </c>
      <c r="H83" s="40">
        <v>0</v>
      </c>
      <c r="I83" s="40">
        <f t="shared" si="33"/>
        <v>0</v>
      </c>
    </row>
    <row r="84" spans="2:9" x14ac:dyDescent="0.25">
      <c r="B84" s="39" t="s">
        <v>14</v>
      </c>
      <c r="C84" s="26" t="s">
        <v>92</v>
      </c>
      <c r="D84" s="6">
        <v>1.8</v>
      </c>
      <c r="E84" s="29">
        <f>3500*2</f>
        <v>7000</v>
      </c>
      <c r="F84" s="32">
        <f t="shared" si="3"/>
        <v>12600</v>
      </c>
      <c r="G84" s="31">
        <v>2.1000000000000001E-2</v>
      </c>
      <c r="H84" s="40">
        <v>0</v>
      </c>
      <c r="I84" s="40">
        <f t="shared" si="33"/>
        <v>0</v>
      </c>
    </row>
    <row r="85" spans="2:9" x14ac:dyDescent="0.25">
      <c r="B85" s="39" t="s">
        <v>15</v>
      </c>
      <c r="C85" s="26" t="s">
        <v>93</v>
      </c>
      <c r="D85" s="6">
        <v>2</v>
      </c>
      <c r="E85" s="29">
        <f>1200*2</f>
        <v>2400</v>
      </c>
      <c r="F85" s="32">
        <f t="shared" si="3"/>
        <v>4800</v>
      </c>
      <c r="G85" s="31">
        <v>8.0000000000000002E-3</v>
      </c>
      <c r="H85" s="40">
        <v>0</v>
      </c>
      <c r="I85" s="40">
        <f t="shared" si="33"/>
        <v>0</v>
      </c>
    </row>
    <row r="86" spans="2:9" x14ac:dyDescent="0.25">
      <c r="B86" s="39" t="s">
        <v>16</v>
      </c>
      <c r="C86" s="26" t="s">
        <v>94</v>
      </c>
      <c r="D86" s="6">
        <v>2.2000000000000002</v>
      </c>
      <c r="E86" s="29">
        <f>1000*2</f>
        <v>2000</v>
      </c>
      <c r="F86" s="32">
        <f t="shared" si="3"/>
        <v>4400</v>
      </c>
      <c r="G86" s="31">
        <v>7.3333333333333332E-3</v>
      </c>
      <c r="H86" s="40">
        <v>0</v>
      </c>
      <c r="I86" s="40">
        <f t="shared" si="33"/>
        <v>0</v>
      </c>
    </row>
    <row r="87" spans="2:9" x14ac:dyDescent="0.25">
      <c r="B87" s="39" t="s">
        <v>17</v>
      </c>
      <c r="C87" s="26" t="s">
        <v>95</v>
      </c>
      <c r="D87" s="6">
        <v>0.7</v>
      </c>
      <c r="E87" s="29">
        <f>500*2</f>
        <v>1000</v>
      </c>
      <c r="F87" s="32">
        <f t="shared" si="3"/>
        <v>700</v>
      </c>
      <c r="G87" s="31">
        <v>1.1666666666666668E-3</v>
      </c>
      <c r="H87" s="40">
        <v>0</v>
      </c>
      <c r="I87" s="40">
        <f t="shared" si="33"/>
        <v>0</v>
      </c>
    </row>
    <row r="88" spans="2:9" x14ac:dyDescent="0.25">
      <c r="B88" s="22" t="s">
        <v>18</v>
      </c>
      <c r="C88" s="26" t="s">
        <v>96</v>
      </c>
      <c r="D88" s="6">
        <v>1.8</v>
      </c>
      <c r="E88" s="29">
        <f>275*2</f>
        <v>550</v>
      </c>
      <c r="F88" s="32">
        <f t="shared" si="3"/>
        <v>990</v>
      </c>
      <c r="G88" s="31">
        <v>1.65E-3</v>
      </c>
      <c r="H88" s="40">
        <v>0</v>
      </c>
      <c r="I88" s="40">
        <f t="shared" si="33"/>
        <v>0</v>
      </c>
    </row>
    <row r="89" spans="2:9" x14ac:dyDescent="0.25">
      <c r="B89" s="22"/>
      <c r="C89" s="26" t="s">
        <v>97</v>
      </c>
      <c r="D89" s="6">
        <v>1.5</v>
      </c>
      <c r="E89" s="29">
        <f>277*2</f>
        <v>554</v>
      </c>
      <c r="F89" s="32">
        <f t="shared" si="3"/>
        <v>831</v>
      </c>
      <c r="G89" s="31">
        <v>1.3849999999999999E-3</v>
      </c>
      <c r="H89" s="40">
        <v>0</v>
      </c>
      <c r="I89" s="40">
        <f t="shared" si="33"/>
        <v>0</v>
      </c>
    </row>
    <row r="90" spans="2:9" x14ac:dyDescent="0.25">
      <c r="B90" s="22"/>
      <c r="C90" s="26" t="s">
        <v>98</v>
      </c>
      <c r="D90" s="6">
        <v>9</v>
      </c>
      <c r="E90" s="29">
        <f>275*2</f>
        <v>550</v>
      </c>
      <c r="F90" s="32">
        <f t="shared" si="3"/>
        <v>4950</v>
      </c>
      <c r="G90" s="31">
        <v>8.2500000000000004E-3</v>
      </c>
      <c r="H90" s="40">
        <v>0</v>
      </c>
      <c r="I90" s="40">
        <f t="shared" si="33"/>
        <v>0</v>
      </c>
    </row>
    <row r="91" spans="2:9" x14ac:dyDescent="0.25">
      <c r="B91" s="22" t="s">
        <v>19</v>
      </c>
      <c r="C91" s="26" t="s">
        <v>99</v>
      </c>
      <c r="D91" s="24">
        <v>7.0000000000000007E-2</v>
      </c>
      <c r="E91" s="29">
        <f>300*2</f>
        <v>600</v>
      </c>
      <c r="F91" s="32">
        <f t="shared" si="3"/>
        <v>42.000000000000007</v>
      </c>
      <c r="G91" s="31">
        <v>7.0000000000000007E-5</v>
      </c>
      <c r="H91" s="40">
        <v>0</v>
      </c>
      <c r="I91" s="40">
        <f t="shared" si="33"/>
        <v>0</v>
      </c>
    </row>
    <row r="92" spans="2:9" x14ac:dyDescent="0.25">
      <c r="B92" s="22"/>
      <c r="C92" s="26" t="s">
        <v>100</v>
      </c>
      <c r="D92" s="6">
        <v>0.11</v>
      </c>
      <c r="E92" s="29">
        <f>660*2</f>
        <v>1320</v>
      </c>
      <c r="F92" s="32">
        <f t="shared" si="3"/>
        <v>145.19999999999999</v>
      </c>
      <c r="G92" s="31">
        <v>2.4199999999999997E-4</v>
      </c>
      <c r="H92" s="40">
        <v>0</v>
      </c>
      <c r="I92" s="40">
        <f t="shared" si="33"/>
        <v>0</v>
      </c>
    </row>
    <row r="93" spans="2:9" x14ac:dyDescent="0.25">
      <c r="B93" s="22"/>
      <c r="C93" s="26" t="s">
        <v>175</v>
      </c>
      <c r="D93" s="6">
        <v>0.11</v>
      </c>
      <c r="E93" s="29">
        <f t="shared" ref="E93:E104" si="34">660*2</f>
        <v>1320</v>
      </c>
      <c r="F93" s="32">
        <f t="shared" si="3"/>
        <v>145.19999999999999</v>
      </c>
      <c r="G93" s="31">
        <v>2.4199999999999997E-4</v>
      </c>
      <c r="H93" s="40">
        <v>0</v>
      </c>
      <c r="I93" s="40">
        <f t="shared" si="33"/>
        <v>0</v>
      </c>
    </row>
    <row r="94" spans="2:9" x14ac:dyDescent="0.25">
      <c r="B94" s="22"/>
      <c r="C94" s="26" t="s">
        <v>176</v>
      </c>
      <c r="D94" s="6">
        <v>0.12</v>
      </c>
      <c r="E94" s="29">
        <f t="shared" si="34"/>
        <v>1320</v>
      </c>
      <c r="F94" s="32">
        <f t="shared" si="3"/>
        <v>158.4</v>
      </c>
      <c r="G94" s="31">
        <v>2.6400000000000002E-4</v>
      </c>
      <c r="H94" s="40">
        <v>0</v>
      </c>
      <c r="I94" s="40">
        <f t="shared" si="33"/>
        <v>0</v>
      </c>
    </row>
    <row r="95" spans="2:9" x14ac:dyDescent="0.25">
      <c r="B95" s="22"/>
      <c r="C95" s="26" t="s">
        <v>177</v>
      </c>
      <c r="D95" s="6">
        <v>0.15</v>
      </c>
      <c r="E95" s="29">
        <f t="shared" si="34"/>
        <v>1320</v>
      </c>
      <c r="F95" s="32">
        <f>E95*D95</f>
        <v>198</v>
      </c>
      <c r="G95" s="31">
        <v>3.3E-4</v>
      </c>
      <c r="H95" s="40">
        <v>0</v>
      </c>
      <c r="I95" s="40">
        <f t="shared" si="33"/>
        <v>0</v>
      </c>
    </row>
    <row r="96" spans="2:9" x14ac:dyDescent="0.25">
      <c r="B96" s="22"/>
      <c r="C96" s="26" t="s">
        <v>166</v>
      </c>
      <c r="D96" s="6">
        <v>0.15</v>
      </c>
      <c r="E96" s="29">
        <f t="shared" si="34"/>
        <v>1320</v>
      </c>
      <c r="F96" s="32">
        <f t="shared" si="3"/>
        <v>198</v>
      </c>
      <c r="G96" s="31">
        <v>3.3E-4</v>
      </c>
      <c r="H96" s="40">
        <v>0</v>
      </c>
      <c r="I96" s="40">
        <f t="shared" si="33"/>
        <v>0</v>
      </c>
    </row>
    <row r="97" spans="2:9" x14ac:dyDescent="0.25">
      <c r="B97" s="22"/>
      <c r="C97" s="26" t="s">
        <v>167</v>
      </c>
      <c r="D97" s="6">
        <v>0.15</v>
      </c>
      <c r="E97" s="29">
        <f t="shared" si="34"/>
        <v>1320</v>
      </c>
      <c r="F97" s="32">
        <f t="shared" si="3"/>
        <v>198</v>
      </c>
      <c r="G97" s="31">
        <v>3.3E-4</v>
      </c>
      <c r="H97" s="40">
        <v>0</v>
      </c>
      <c r="I97" s="40">
        <f t="shared" si="33"/>
        <v>0</v>
      </c>
    </row>
    <row r="98" spans="2:9" x14ac:dyDescent="0.25">
      <c r="B98" s="22"/>
      <c r="C98" s="26" t="s">
        <v>168</v>
      </c>
      <c r="D98" s="6">
        <v>0.18</v>
      </c>
      <c r="E98" s="29">
        <f t="shared" si="34"/>
        <v>1320</v>
      </c>
      <c r="F98" s="32">
        <f t="shared" si="3"/>
        <v>237.6</v>
      </c>
      <c r="G98" s="31">
        <v>3.9599999999999998E-4</v>
      </c>
      <c r="H98" s="40">
        <v>0</v>
      </c>
      <c r="I98" s="40">
        <f t="shared" si="33"/>
        <v>0</v>
      </c>
    </row>
    <row r="99" spans="2:9" x14ac:dyDescent="0.25">
      <c r="B99" s="22"/>
      <c r="C99" s="26" t="s">
        <v>169</v>
      </c>
      <c r="D99" s="6">
        <v>0.21</v>
      </c>
      <c r="E99" s="29">
        <f t="shared" si="34"/>
        <v>1320</v>
      </c>
      <c r="F99" s="32">
        <f t="shared" si="3"/>
        <v>277.2</v>
      </c>
      <c r="G99" s="31">
        <v>4.6199999999999995E-4</v>
      </c>
      <c r="H99" s="40">
        <v>0</v>
      </c>
      <c r="I99" s="40">
        <f t="shared" si="33"/>
        <v>0</v>
      </c>
    </row>
    <row r="100" spans="2:9" x14ac:dyDescent="0.25">
      <c r="B100" s="22"/>
      <c r="C100" s="26" t="s">
        <v>170</v>
      </c>
      <c r="D100" s="6">
        <v>0.25</v>
      </c>
      <c r="E100" s="29">
        <f t="shared" si="34"/>
        <v>1320</v>
      </c>
      <c r="F100" s="32">
        <f t="shared" si="3"/>
        <v>330</v>
      </c>
      <c r="G100" s="31">
        <v>5.5000000000000003E-4</v>
      </c>
      <c r="H100" s="40">
        <v>0</v>
      </c>
      <c r="I100" s="40">
        <f t="shared" si="33"/>
        <v>0</v>
      </c>
    </row>
    <row r="101" spans="2:9" x14ac:dyDescent="0.25">
      <c r="B101" s="22"/>
      <c r="C101" s="26" t="s">
        <v>171</v>
      </c>
      <c r="D101" s="6">
        <v>0.35</v>
      </c>
      <c r="E101" s="29">
        <f t="shared" si="34"/>
        <v>1320</v>
      </c>
      <c r="F101" s="32">
        <f t="shared" si="3"/>
        <v>461.99999999999994</v>
      </c>
      <c r="G101" s="31">
        <v>7.6999999999999985E-4</v>
      </c>
      <c r="H101" s="40">
        <v>0</v>
      </c>
      <c r="I101" s="40">
        <f t="shared" si="33"/>
        <v>0</v>
      </c>
    </row>
    <row r="102" spans="2:9" x14ac:dyDescent="0.25">
      <c r="B102" s="22"/>
      <c r="C102" s="26" t="s">
        <v>172</v>
      </c>
      <c r="D102" s="6">
        <v>0.4</v>
      </c>
      <c r="E102" s="29">
        <f t="shared" si="34"/>
        <v>1320</v>
      </c>
      <c r="F102" s="32">
        <f t="shared" si="3"/>
        <v>528</v>
      </c>
      <c r="G102" s="31">
        <v>8.8000000000000003E-4</v>
      </c>
      <c r="H102" s="40">
        <v>0</v>
      </c>
      <c r="I102" s="40">
        <f t="shared" si="33"/>
        <v>0</v>
      </c>
    </row>
    <row r="103" spans="2:9" x14ac:dyDescent="0.25">
      <c r="B103" s="22"/>
      <c r="C103" s="26" t="s">
        <v>173</v>
      </c>
      <c r="D103" s="6">
        <v>0.5</v>
      </c>
      <c r="E103" s="29">
        <f t="shared" si="34"/>
        <v>1320</v>
      </c>
      <c r="F103" s="32">
        <f t="shared" si="3"/>
        <v>660</v>
      </c>
      <c r="G103" s="31">
        <v>1.1000000000000001E-3</v>
      </c>
      <c r="H103" s="40">
        <v>0</v>
      </c>
      <c r="I103" s="40">
        <f t="shared" si="33"/>
        <v>0</v>
      </c>
    </row>
    <row r="104" spans="2:9" x14ac:dyDescent="0.25">
      <c r="B104" s="22"/>
      <c r="C104" s="26" t="s">
        <v>174</v>
      </c>
      <c r="D104" s="6">
        <v>0.6</v>
      </c>
      <c r="E104" s="29">
        <f t="shared" si="34"/>
        <v>1320</v>
      </c>
      <c r="F104" s="32">
        <f t="shared" si="3"/>
        <v>792</v>
      </c>
      <c r="G104" s="31">
        <v>1.32E-3</v>
      </c>
      <c r="H104" s="40">
        <v>0</v>
      </c>
      <c r="I104" s="40">
        <f t="shared" si="33"/>
        <v>0</v>
      </c>
    </row>
    <row r="105" spans="2:9" x14ac:dyDescent="0.25">
      <c r="B105" s="22"/>
      <c r="C105" s="26" t="s">
        <v>160</v>
      </c>
      <c r="D105" s="6">
        <v>0.31</v>
      </c>
      <c r="E105" s="29">
        <f>2400*2</f>
        <v>4800</v>
      </c>
      <c r="F105" s="32">
        <f t="shared" si="3"/>
        <v>1488</v>
      </c>
      <c r="G105" s="31">
        <v>2.48E-3</v>
      </c>
      <c r="H105" s="40">
        <v>0</v>
      </c>
      <c r="I105" s="40">
        <f t="shared" si="33"/>
        <v>0</v>
      </c>
    </row>
    <row r="106" spans="2:9" x14ac:dyDescent="0.25">
      <c r="B106" s="22"/>
      <c r="C106" s="26" t="s">
        <v>163</v>
      </c>
      <c r="D106" s="6">
        <v>0.31</v>
      </c>
      <c r="E106" s="29">
        <f t="shared" ref="E106:E108" si="35">660*2</f>
        <v>1320</v>
      </c>
      <c r="F106" s="32">
        <f t="shared" si="3"/>
        <v>409.2</v>
      </c>
      <c r="G106" s="31">
        <v>6.8199999999999999E-4</v>
      </c>
      <c r="H106" s="40">
        <v>0</v>
      </c>
      <c r="I106" s="40">
        <f t="shared" si="33"/>
        <v>0</v>
      </c>
    </row>
    <row r="107" spans="2:9" x14ac:dyDescent="0.25">
      <c r="B107" s="22"/>
      <c r="C107" s="26" t="s">
        <v>164</v>
      </c>
      <c r="D107" s="6">
        <v>0.18</v>
      </c>
      <c r="E107" s="29">
        <f t="shared" si="35"/>
        <v>1320</v>
      </c>
      <c r="F107" s="32">
        <f t="shared" si="3"/>
        <v>237.6</v>
      </c>
      <c r="G107" s="31">
        <v>3.9599999999999998E-4</v>
      </c>
      <c r="H107" s="40">
        <v>0</v>
      </c>
      <c r="I107" s="40">
        <f t="shared" si="33"/>
        <v>0</v>
      </c>
    </row>
    <row r="108" spans="2:9" x14ac:dyDescent="0.25">
      <c r="B108" s="22"/>
      <c r="C108" s="26" t="s">
        <v>165</v>
      </c>
      <c r="D108" s="6">
        <v>0.06</v>
      </c>
      <c r="E108" s="29">
        <f t="shared" si="35"/>
        <v>1320</v>
      </c>
      <c r="F108" s="32">
        <f t="shared" ref="F108:F169" si="36">E108*D108</f>
        <v>79.2</v>
      </c>
      <c r="G108" s="31">
        <v>1.3200000000000001E-4</v>
      </c>
      <c r="H108" s="40">
        <v>0</v>
      </c>
      <c r="I108" s="40">
        <f t="shared" si="33"/>
        <v>0</v>
      </c>
    </row>
    <row r="109" spans="2:9" x14ac:dyDescent="0.25">
      <c r="B109" s="22"/>
      <c r="C109" s="26" t="s">
        <v>161</v>
      </c>
      <c r="D109" s="6">
        <v>0.21</v>
      </c>
      <c r="E109" s="29">
        <f>3500*2</f>
        <v>7000</v>
      </c>
      <c r="F109" s="32">
        <f t="shared" si="36"/>
        <v>1470</v>
      </c>
      <c r="G109" s="31">
        <v>2.4499999999999999E-3</v>
      </c>
      <c r="H109" s="40">
        <v>0</v>
      </c>
      <c r="I109" s="40">
        <f t="shared" si="33"/>
        <v>0</v>
      </c>
    </row>
    <row r="110" spans="2:9" x14ac:dyDescent="0.25">
      <c r="B110" s="22"/>
      <c r="C110" s="26" t="s">
        <v>162</v>
      </c>
      <c r="D110" s="6">
        <v>0.55000000000000004</v>
      </c>
      <c r="E110" s="29">
        <f>2000*2</f>
        <v>4000</v>
      </c>
      <c r="F110" s="32">
        <f t="shared" si="36"/>
        <v>2200</v>
      </c>
      <c r="G110" s="31">
        <v>3.6666666666666666E-3</v>
      </c>
      <c r="H110" s="40">
        <v>0</v>
      </c>
      <c r="I110" s="40">
        <f t="shared" si="33"/>
        <v>0</v>
      </c>
    </row>
    <row r="111" spans="2:9" x14ac:dyDescent="0.25">
      <c r="B111" s="22" t="s">
        <v>20</v>
      </c>
      <c r="C111" s="26" t="s">
        <v>151</v>
      </c>
      <c r="D111" s="6">
        <v>42</v>
      </c>
      <c r="E111" s="29">
        <f>120*2</f>
        <v>240</v>
      </c>
      <c r="F111" s="32">
        <f t="shared" si="36"/>
        <v>10080</v>
      </c>
      <c r="G111" s="31">
        <v>1.6799999999999999E-2</v>
      </c>
      <c r="H111" s="40">
        <v>0</v>
      </c>
      <c r="I111" s="40">
        <f t="shared" si="33"/>
        <v>0</v>
      </c>
    </row>
    <row r="112" spans="2:9" x14ac:dyDescent="0.25">
      <c r="B112" s="22"/>
      <c r="C112" s="26" t="s">
        <v>152</v>
      </c>
      <c r="D112" s="6">
        <v>52</v>
      </c>
      <c r="E112" s="29">
        <f>120*2</f>
        <v>240</v>
      </c>
      <c r="F112" s="32">
        <f t="shared" si="36"/>
        <v>12480</v>
      </c>
      <c r="G112" s="31">
        <v>2.0799999999999999E-2</v>
      </c>
      <c r="H112" s="40">
        <v>0</v>
      </c>
      <c r="I112" s="40">
        <f t="shared" si="33"/>
        <v>0</v>
      </c>
    </row>
    <row r="113" spans="2:9" x14ac:dyDescent="0.25">
      <c r="B113" s="22"/>
      <c r="C113" s="26" t="s">
        <v>153</v>
      </c>
      <c r="D113" s="6">
        <v>65</v>
      </c>
      <c r="E113" s="29">
        <f>150*2</f>
        <v>300</v>
      </c>
      <c r="F113" s="32">
        <f t="shared" si="36"/>
        <v>19500</v>
      </c>
      <c r="G113" s="31">
        <v>3.2500000000000001E-2</v>
      </c>
      <c r="H113" s="40">
        <v>0</v>
      </c>
      <c r="I113" s="40">
        <f t="shared" si="33"/>
        <v>0</v>
      </c>
    </row>
    <row r="114" spans="2:9" x14ac:dyDescent="0.25">
      <c r="B114" s="22"/>
      <c r="C114" s="26" t="s">
        <v>157</v>
      </c>
      <c r="D114" s="6">
        <v>70</v>
      </c>
      <c r="E114" s="29">
        <f>100*2</f>
        <v>200</v>
      </c>
      <c r="F114" s="32">
        <f t="shared" si="36"/>
        <v>14000</v>
      </c>
      <c r="G114" s="31">
        <v>2.3333333333333334E-2</v>
      </c>
      <c r="H114" s="40">
        <v>0</v>
      </c>
      <c r="I114" s="40">
        <f t="shared" si="33"/>
        <v>0</v>
      </c>
    </row>
    <row r="115" spans="2:9" x14ac:dyDescent="0.25">
      <c r="B115" s="22"/>
      <c r="C115" s="26" t="s">
        <v>154</v>
      </c>
      <c r="D115" s="6">
        <v>70</v>
      </c>
      <c r="E115" s="29">
        <f>100*2</f>
        <v>200</v>
      </c>
      <c r="F115" s="32">
        <f t="shared" si="36"/>
        <v>14000</v>
      </c>
      <c r="G115" s="31">
        <v>2.3333333333333334E-2</v>
      </c>
      <c r="H115" s="40">
        <v>0</v>
      </c>
      <c r="I115" s="40">
        <f t="shared" si="33"/>
        <v>0</v>
      </c>
    </row>
    <row r="116" spans="2:9" x14ac:dyDescent="0.25">
      <c r="B116" s="22" t="s">
        <v>21</v>
      </c>
      <c r="C116" s="26" t="s">
        <v>159</v>
      </c>
      <c r="D116" s="6">
        <v>5.65</v>
      </c>
      <c r="E116" s="29">
        <f>350*2</f>
        <v>700</v>
      </c>
      <c r="F116" s="32">
        <f t="shared" si="36"/>
        <v>3955.0000000000005</v>
      </c>
      <c r="G116" s="31">
        <v>6.5916666666666675E-3</v>
      </c>
      <c r="H116" s="40">
        <v>0</v>
      </c>
      <c r="I116" s="40">
        <f t="shared" si="33"/>
        <v>0</v>
      </c>
    </row>
    <row r="117" spans="2:9" x14ac:dyDescent="0.25">
      <c r="B117" s="22"/>
      <c r="C117" s="26" t="s">
        <v>158</v>
      </c>
      <c r="D117" s="6">
        <v>8.3000000000000007</v>
      </c>
      <c r="E117" s="29">
        <f>350*2</f>
        <v>700</v>
      </c>
      <c r="F117" s="32">
        <f t="shared" si="36"/>
        <v>5810.0000000000009</v>
      </c>
      <c r="G117" s="31">
        <v>9.6833333333333355E-3</v>
      </c>
      <c r="H117" s="40">
        <v>0</v>
      </c>
      <c r="I117" s="40">
        <f t="shared" si="33"/>
        <v>0</v>
      </c>
    </row>
    <row r="118" spans="2:9" x14ac:dyDescent="0.25">
      <c r="B118" s="22" t="s">
        <v>22</v>
      </c>
      <c r="C118" s="26" t="s">
        <v>155</v>
      </c>
      <c r="D118" s="6">
        <v>3.8</v>
      </c>
      <c r="E118" s="29">
        <f>400*2</f>
        <v>800</v>
      </c>
      <c r="F118" s="32">
        <f t="shared" si="36"/>
        <v>3040</v>
      </c>
      <c r="G118" s="31">
        <v>5.0666666666666664E-3</v>
      </c>
      <c r="H118" s="40">
        <v>0</v>
      </c>
      <c r="I118" s="40">
        <f t="shared" si="33"/>
        <v>0</v>
      </c>
    </row>
    <row r="119" spans="2:9" x14ac:dyDescent="0.25">
      <c r="B119" s="22"/>
      <c r="C119" s="26" t="s">
        <v>156</v>
      </c>
      <c r="D119" s="6">
        <v>7.6</v>
      </c>
      <c r="E119" s="29">
        <f>400*2</f>
        <v>800</v>
      </c>
      <c r="F119" s="32">
        <f t="shared" si="36"/>
        <v>6080</v>
      </c>
      <c r="G119" s="31">
        <v>1.0133333333333333E-2</v>
      </c>
      <c r="H119" s="40">
        <v>0</v>
      </c>
      <c r="I119" s="40">
        <f t="shared" si="33"/>
        <v>0</v>
      </c>
    </row>
    <row r="120" spans="2:9" x14ac:dyDescent="0.25">
      <c r="B120" s="22" t="s">
        <v>23</v>
      </c>
      <c r="C120" s="26" t="s">
        <v>155</v>
      </c>
      <c r="D120" s="6">
        <v>4.9000000000000004</v>
      </c>
      <c r="E120" s="29">
        <f>400*2</f>
        <v>800</v>
      </c>
      <c r="F120" s="32">
        <f t="shared" si="36"/>
        <v>3920.0000000000005</v>
      </c>
      <c r="G120" s="31">
        <v>6.5333333333333337E-3</v>
      </c>
      <c r="H120" s="40">
        <v>0</v>
      </c>
      <c r="I120" s="40">
        <f t="shared" si="33"/>
        <v>0</v>
      </c>
    </row>
    <row r="121" spans="2:9" x14ac:dyDescent="0.25">
      <c r="B121" s="22"/>
      <c r="C121" s="26" t="s">
        <v>156</v>
      </c>
      <c r="D121" s="6">
        <v>8.6999999999999993</v>
      </c>
      <c r="E121" s="29">
        <f>400*2</f>
        <v>800</v>
      </c>
      <c r="F121" s="32">
        <f t="shared" si="36"/>
        <v>6959.9999999999991</v>
      </c>
      <c r="G121" s="31">
        <v>1.1599999999999999E-2</v>
      </c>
      <c r="H121" s="40">
        <v>0</v>
      </c>
      <c r="I121" s="40">
        <f t="shared" si="33"/>
        <v>0</v>
      </c>
    </row>
    <row r="122" spans="2:9" x14ac:dyDescent="0.25">
      <c r="B122" s="22" t="s">
        <v>24</v>
      </c>
      <c r="C122" s="26" t="s">
        <v>141</v>
      </c>
      <c r="D122" s="6">
        <v>0.14000000000000001</v>
      </c>
      <c r="E122" s="29">
        <f>300*2</f>
        <v>600</v>
      </c>
      <c r="F122" s="32">
        <f t="shared" si="36"/>
        <v>84.000000000000014</v>
      </c>
      <c r="G122" s="31">
        <v>1.6666666666666666E-2</v>
      </c>
      <c r="H122" s="40">
        <v>0</v>
      </c>
      <c r="I122" s="40">
        <f t="shared" si="33"/>
        <v>0</v>
      </c>
    </row>
    <row r="123" spans="2:9" x14ac:dyDescent="0.25">
      <c r="B123" s="22"/>
      <c r="C123" s="26" t="s">
        <v>142</v>
      </c>
      <c r="D123" s="6">
        <v>0.18</v>
      </c>
      <c r="E123" s="29">
        <f>300*2</f>
        <v>600</v>
      </c>
      <c r="F123" s="32">
        <f t="shared" si="36"/>
        <v>108</v>
      </c>
      <c r="G123" s="31">
        <v>0</v>
      </c>
      <c r="H123" s="40">
        <v>0</v>
      </c>
      <c r="I123" s="40">
        <f t="shared" si="33"/>
        <v>0</v>
      </c>
    </row>
    <row r="124" spans="2:9" x14ac:dyDescent="0.25">
      <c r="B124" s="22"/>
      <c r="C124" s="26" t="s">
        <v>143</v>
      </c>
      <c r="D124" s="6">
        <v>0.28000000000000003</v>
      </c>
      <c r="E124" s="29">
        <f t="shared" ref="E124:E125" si="37">300*2</f>
        <v>600</v>
      </c>
      <c r="F124" s="32">
        <f t="shared" si="36"/>
        <v>168.00000000000003</v>
      </c>
      <c r="G124" s="31">
        <v>3.7499999999999999E-2</v>
      </c>
      <c r="H124" s="40">
        <v>0</v>
      </c>
      <c r="I124" s="40">
        <f t="shared" si="33"/>
        <v>0</v>
      </c>
    </row>
    <row r="125" spans="2:9" x14ac:dyDescent="0.25">
      <c r="B125" s="22"/>
      <c r="C125" s="26" t="s">
        <v>144</v>
      </c>
      <c r="D125" s="6">
        <v>0.48</v>
      </c>
      <c r="E125" s="29">
        <f t="shared" si="37"/>
        <v>600</v>
      </c>
      <c r="F125" s="32">
        <f t="shared" si="36"/>
        <v>288</v>
      </c>
      <c r="G125" s="31">
        <v>8.1000000000000003E-2</v>
      </c>
      <c r="H125" s="40">
        <v>0</v>
      </c>
      <c r="I125" s="40">
        <f t="shared" si="33"/>
        <v>0</v>
      </c>
    </row>
    <row r="126" spans="2:9" x14ac:dyDescent="0.25">
      <c r="B126" s="22"/>
      <c r="C126" s="26" t="s">
        <v>145</v>
      </c>
      <c r="D126" s="6">
        <v>0.26</v>
      </c>
      <c r="E126" s="29">
        <f>700*2</f>
        <v>1400</v>
      </c>
      <c r="F126" s="32">
        <f t="shared" si="36"/>
        <v>364</v>
      </c>
      <c r="G126" s="31">
        <v>0</v>
      </c>
      <c r="H126" s="40">
        <v>0</v>
      </c>
      <c r="I126" s="40">
        <f t="shared" si="33"/>
        <v>0</v>
      </c>
    </row>
    <row r="127" spans="2:9" x14ac:dyDescent="0.25">
      <c r="B127" s="22"/>
      <c r="C127" s="26" t="s">
        <v>146</v>
      </c>
      <c r="D127" s="6">
        <v>0.26</v>
      </c>
      <c r="E127" s="29">
        <f>700*2</f>
        <v>1400</v>
      </c>
      <c r="F127" s="32">
        <f t="shared" si="36"/>
        <v>364</v>
      </c>
      <c r="G127" s="31">
        <v>2.8E-3</v>
      </c>
      <c r="H127" s="40">
        <v>0</v>
      </c>
      <c r="I127" s="40">
        <f t="shared" si="33"/>
        <v>0</v>
      </c>
    </row>
    <row r="128" spans="2:9" x14ac:dyDescent="0.25">
      <c r="B128" s="22"/>
      <c r="C128" s="26" t="s">
        <v>147</v>
      </c>
      <c r="D128" s="6">
        <v>0.55000000000000004</v>
      </c>
      <c r="E128" s="29">
        <f>1000*2</f>
        <v>2000</v>
      </c>
      <c r="F128" s="32">
        <f t="shared" si="36"/>
        <v>1100</v>
      </c>
      <c r="G128" s="31">
        <v>4.1999999999999997E-3</v>
      </c>
      <c r="H128" s="40">
        <v>0</v>
      </c>
      <c r="I128" s="40">
        <f t="shared" si="33"/>
        <v>0</v>
      </c>
    </row>
    <row r="129" spans="2:9" x14ac:dyDescent="0.25">
      <c r="B129" s="22"/>
      <c r="C129" s="26" t="s">
        <v>148</v>
      </c>
      <c r="D129" s="6">
        <v>0.55000000000000004</v>
      </c>
      <c r="E129" s="29">
        <f>1000*2</f>
        <v>2000</v>
      </c>
      <c r="F129" s="32">
        <f t="shared" si="36"/>
        <v>1100</v>
      </c>
      <c r="G129" s="31">
        <v>0</v>
      </c>
      <c r="H129" s="40">
        <v>0</v>
      </c>
      <c r="I129" s="40">
        <f t="shared" si="33"/>
        <v>0</v>
      </c>
    </row>
    <row r="130" spans="2:9" x14ac:dyDescent="0.25">
      <c r="B130" s="22" t="s">
        <v>25</v>
      </c>
      <c r="C130" s="26" t="s">
        <v>149</v>
      </c>
      <c r="D130" s="6">
        <v>0.26</v>
      </c>
      <c r="E130" s="29">
        <f t="shared" ref="E130:E133" si="38">300*2</f>
        <v>600</v>
      </c>
      <c r="F130" s="32">
        <f t="shared" si="36"/>
        <v>156</v>
      </c>
      <c r="G130" s="31">
        <v>2.5999999999999998E-4</v>
      </c>
      <c r="H130" s="40">
        <v>0</v>
      </c>
      <c r="I130" s="40">
        <f t="shared" si="33"/>
        <v>0</v>
      </c>
    </row>
    <row r="131" spans="2:9" x14ac:dyDescent="0.25">
      <c r="B131" s="22"/>
      <c r="C131" s="26" t="s">
        <v>146</v>
      </c>
      <c r="D131" s="6">
        <v>0.28999999999999998</v>
      </c>
      <c r="E131" s="29">
        <f t="shared" si="38"/>
        <v>600</v>
      </c>
      <c r="F131" s="32">
        <f t="shared" si="36"/>
        <v>174</v>
      </c>
      <c r="G131" s="31">
        <v>2.9E-4</v>
      </c>
      <c r="H131" s="40">
        <v>0</v>
      </c>
      <c r="I131" s="40">
        <f t="shared" si="33"/>
        <v>0</v>
      </c>
    </row>
    <row r="132" spans="2:9" x14ac:dyDescent="0.25">
      <c r="B132" s="22"/>
      <c r="C132" s="26" t="s">
        <v>150</v>
      </c>
      <c r="D132" s="6">
        <v>0.55000000000000004</v>
      </c>
      <c r="E132" s="29">
        <f t="shared" si="38"/>
        <v>600</v>
      </c>
      <c r="F132" s="32">
        <f t="shared" si="36"/>
        <v>330</v>
      </c>
      <c r="G132" s="31">
        <v>5.5000000000000003E-4</v>
      </c>
      <c r="H132" s="40">
        <v>0</v>
      </c>
      <c r="I132" s="40">
        <f t="shared" si="33"/>
        <v>0</v>
      </c>
    </row>
    <row r="133" spans="2:9" x14ac:dyDescent="0.25">
      <c r="B133" s="22"/>
      <c r="C133" s="26" t="s">
        <v>148</v>
      </c>
      <c r="D133" s="6">
        <v>0.9</v>
      </c>
      <c r="E133" s="29">
        <f t="shared" si="38"/>
        <v>600</v>
      </c>
      <c r="F133" s="32">
        <f t="shared" si="36"/>
        <v>540</v>
      </c>
      <c r="G133" s="31">
        <v>8.9999999999999998E-4</v>
      </c>
      <c r="H133" s="40">
        <v>0</v>
      </c>
      <c r="I133" s="40">
        <f t="shared" si="33"/>
        <v>0</v>
      </c>
    </row>
    <row r="134" spans="2:9" x14ac:dyDescent="0.25">
      <c r="B134" s="22" t="s">
        <v>26</v>
      </c>
      <c r="C134" s="26" t="s">
        <v>139</v>
      </c>
      <c r="D134" s="6">
        <v>0.25</v>
      </c>
      <c r="E134" s="29">
        <f>350*2</f>
        <v>700</v>
      </c>
      <c r="F134" s="32">
        <f t="shared" si="36"/>
        <v>175</v>
      </c>
      <c r="G134" s="31">
        <v>2.9166666666666669E-4</v>
      </c>
      <c r="H134" s="40">
        <v>0</v>
      </c>
      <c r="I134" s="40">
        <f t="shared" si="33"/>
        <v>0</v>
      </c>
    </row>
    <row r="135" spans="2:9" x14ac:dyDescent="0.25">
      <c r="B135" s="22"/>
      <c r="C135" s="26" t="s">
        <v>70</v>
      </c>
      <c r="D135" s="6">
        <v>0.35</v>
      </c>
      <c r="E135" s="29">
        <f t="shared" ref="E135:E139" si="39">350*2</f>
        <v>700</v>
      </c>
      <c r="F135" s="32">
        <f t="shared" si="36"/>
        <v>244.99999999999997</v>
      </c>
      <c r="G135" s="31">
        <v>4.083333333333333E-4</v>
      </c>
      <c r="H135" s="40">
        <v>0</v>
      </c>
      <c r="I135" s="40">
        <f t="shared" si="33"/>
        <v>0</v>
      </c>
    </row>
    <row r="136" spans="2:9" x14ac:dyDescent="0.25">
      <c r="B136" s="22"/>
      <c r="C136" s="26" t="s">
        <v>71</v>
      </c>
      <c r="D136" s="6">
        <v>1.85</v>
      </c>
      <c r="E136" s="29">
        <f t="shared" si="39"/>
        <v>700</v>
      </c>
      <c r="F136" s="32">
        <f t="shared" si="36"/>
        <v>1295</v>
      </c>
      <c r="G136" s="31">
        <v>2.1583333333333333E-3</v>
      </c>
      <c r="H136" s="40">
        <v>0</v>
      </c>
      <c r="I136" s="40">
        <f t="shared" si="33"/>
        <v>0</v>
      </c>
    </row>
    <row r="137" spans="2:9" x14ac:dyDescent="0.25">
      <c r="B137" s="22"/>
      <c r="C137" s="26" t="s">
        <v>72</v>
      </c>
      <c r="D137" s="6">
        <v>3</v>
      </c>
      <c r="E137" s="29">
        <f t="shared" si="39"/>
        <v>700</v>
      </c>
      <c r="F137" s="32">
        <f t="shared" si="36"/>
        <v>2100</v>
      </c>
      <c r="G137" s="31">
        <v>3.5000000000000001E-3</v>
      </c>
      <c r="H137" s="40">
        <v>0</v>
      </c>
      <c r="I137" s="40">
        <f t="shared" si="33"/>
        <v>0</v>
      </c>
    </row>
    <row r="138" spans="2:9" x14ac:dyDescent="0.25">
      <c r="B138" s="22"/>
      <c r="C138" s="26" t="s">
        <v>73</v>
      </c>
      <c r="D138" s="6">
        <v>4.7</v>
      </c>
      <c r="E138" s="29">
        <f t="shared" si="39"/>
        <v>700</v>
      </c>
      <c r="F138" s="32">
        <f t="shared" si="36"/>
        <v>3290</v>
      </c>
      <c r="G138" s="31">
        <v>5.4833333333333331E-3</v>
      </c>
      <c r="H138" s="40">
        <v>0</v>
      </c>
      <c r="I138" s="40">
        <f t="shared" si="33"/>
        <v>0</v>
      </c>
    </row>
    <row r="139" spans="2:9" x14ac:dyDescent="0.25">
      <c r="B139" s="22"/>
      <c r="C139" s="26" t="s">
        <v>130</v>
      </c>
      <c r="D139" s="6">
        <v>4</v>
      </c>
      <c r="E139" s="29">
        <f t="shared" si="39"/>
        <v>700</v>
      </c>
      <c r="F139" s="32">
        <f t="shared" si="36"/>
        <v>2800</v>
      </c>
      <c r="G139" s="31">
        <v>4.6666666666666671E-3</v>
      </c>
      <c r="H139" s="40">
        <v>0</v>
      </c>
      <c r="I139" s="40">
        <f t="shared" si="33"/>
        <v>0</v>
      </c>
    </row>
    <row r="140" spans="2:9" x14ac:dyDescent="0.25">
      <c r="B140" s="22" t="s">
        <v>57</v>
      </c>
      <c r="C140" s="26" t="s">
        <v>135</v>
      </c>
      <c r="D140" s="6">
        <v>0.02</v>
      </c>
      <c r="E140" s="29">
        <f>8000*2</f>
        <v>16000</v>
      </c>
      <c r="F140" s="32">
        <f t="shared" si="36"/>
        <v>320</v>
      </c>
      <c r="G140" s="31">
        <v>5.3333333333333336E-4</v>
      </c>
      <c r="H140" s="40">
        <v>0</v>
      </c>
      <c r="I140" s="40">
        <f t="shared" ref="I140:I196" si="40">H140*E140</f>
        <v>0</v>
      </c>
    </row>
    <row r="141" spans="2:9" x14ac:dyDescent="0.25">
      <c r="B141" s="22"/>
      <c r="C141" s="26" t="s">
        <v>140</v>
      </c>
      <c r="D141" s="6">
        <v>0.04</v>
      </c>
      <c r="E141" s="29">
        <f>6500*2</f>
        <v>13000</v>
      </c>
      <c r="F141" s="32">
        <f t="shared" si="36"/>
        <v>520</v>
      </c>
      <c r="G141" s="31">
        <v>8.6666666666666663E-4</v>
      </c>
      <c r="H141" s="40">
        <v>0</v>
      </c>
      <c r="I141" s="40">
        <f t="shared" si="40"/>
        <v>0</v>
      </c>
    </row>
    <row r="142" spans="2:9" x14ac:dyDescent="0.25">
      <c r="B142" s="22"/>
      <c r="C142" s="26" t="s">
        <v>71</v>
      </c>
      <c r="D142" s="6">
        <v>0.4</v>
      </c>
      <c r="E142" s="29">
        <f t="shared" ref="E142:E143" si="41">6500*2</f>
        <v>13000</v>
      </c>
      <c r="F142" s="32">
        <f t="shared" si="36"/>
        <v>5200</v>
      </c>
      <c r="G142" s="31">
        <v>8.6666666666666663E-3</v>
      </c>
      <c r="H142" s="40">
        <v>0</v>
      </c>
      <c r="I142" s="40">
        <f t="shared" si="40"/>
        <v>0</v>
      </c>
    </row>
    <row r="143" spans="2:9" x14ac:dyDescent="0.25">
      <c r="B143" s="22"/>
      <c r="C143" s="26" t="s">
        <v>72</v>
      </c>
      <c r="D143" s="6">
        <v>0.5</v>
      </c>
      <c r="E143" s="29">
        <f t="shared" si="41"/>
        <v>13000</v>
      </c>
      <c r="F143" s="32">
        <f t="shared" si="36"/>
        <v>6500</v>
      </c>
      <c r="G143" s="31">
        <v>1.0833333333333334E-2</v>
      </c>
      <c r="H143" s="40">
        <v>0</v>
      </c>
      <c r="I143" s="40">
        <f t="shared" si="40"/>
        <v>0</v>
      </c>
    </row>
    <row r="144" spans="2:9" x14ac:dyDescent="0.25">
      <c r="B144" s="22"/>
      <c r="C144" s="26" t="s">
        <v>73</v>
      </c>
      <c r="D144" s="6">
        <v>0.6</v>
      </c>
      <c r="E144" s="29">
        <f>2000*2</f>
        <v>4000</v>
      </c>
      <c r="F144" s="32">
        <f t="shared" si="36"/>
        <v>2400</v>
      </c>
      <c r="G144" s="31">
        <v>4.0000000000000001E-3</v>
      </c>
      <c r="H144" s="40">
        <v>0</v>
      </c>
      <c r="I144" s="40">
        <f t="shared" si="40"/>
        <v>0</v>
      </c>
    </row>
    <row r="145" spans="2:13" x14ac:dyDescent="0.25">
      <c r="B145" s="22"/>
      <c r="C145" s="26" t="s">
        <v>130</v>
      </c>
      <c r="D145" s="6">
        <v>1.4</v>
      </c>
      <c r="E145" s="29">
        <f>2000*2</f>
        <v>4000</v>
      </c>
      <c r="F145" s="32">
        <f t="shared" si="36"/>
        <v>5600</v>
      </c>
      <c r="G145" s="31">
        <v>9.3333333333333341E-3</v>
      </c>
      <c r="H145" s="40">
        <v>0</v>
      </c>
      <c r="I145" s="40">
        <f t="shared" si="40"/>
        <v>0</v>
      </c>
    </row>
    <row r="146" spans="2:13" x14ac:dyDescent="0.25">
      <c r="B146" s="22" t="s">
        <v>58</v>
      </c>
      <c r="C146" s="26" t="s">
        <v>135</v>
      </c>
      <c r="D146" s="6">
        <v>0.15</v>
      </c>
      <c r="E146" s="29">
        <f>3100*2</f>
        <v>6200</v>
      </c>
      <c r="F146" s="32">
        <f t="shared" si="36"/>
        <v>930</v>
      </c>
      <c r="G146" s="31">
        <v>1.5499999999999999E-3</v>
      </c>
      <c r="H146" s="40">
        <v>0</v>
      </c>
      <c r="I146" s="40">
        <f t="shared" si="40"/>
        <v>0</v>
      </c>
    </row>
    <row r="147" spans="2:13" x14ac:dyDescent="0.25">
      <c r="B147" s="22"/>
      <c r="C147" s="26" t="s">
        <v>140</v>
      </c>
      <c r="D147" s="6">
        <v>0.25</v>
      </c>
      <c r="E147" s="29">
        <f>3100*2</f>
        <v>6200</v>
      </c>
      <c r="F147" s="32">
        <f t="shared" si="36"/>
        <v>1550</v>
      </c>
      <c r="G147" s="31">
        <v>2.5833333333333333E-3</v>
      </c>
      <c r="H147" s="40">
        <v>0</v>
      </c>
      <c r="I147" s="40">
        <f t="shared" si="40"/>
        <v>0</v>
      </c>
      <c r="M147" s="6"/>
    </row>
    <row r="148" spans="2:13" x14ac:dyDescent="0.25">
      <c r="B148" s="22"/>
      <c r="C148" s="26" t="s">
        <v>76</v>
      </c>
      <c r="D148" s="6">
        <v>1.3</v>
      </c>
      <c r="E148" s="29">
        <f>489*2</f>
        <v>978</v>
      </c>
      <c r="F148" s="32">
        <f t="shared" si="36"/>
        <v>1271.4000000000001</v>
      </c>
      <c r="G148" s="31">
        <v>2.1190000000000002E-3</v>
      </c>
      <c r="H148" s="40">
        <v>0</v>
      </c>
      <c r="I148" s="40">
        <f t="shared" si="40"/>
        <v>0</v>
      </c>
    </row>
    <row r="149" spans="2:13" x14ac:dyDescent="0.25">
      <c r="B149" s="22"/>
      <c r="C149" s="26" t="s">
        <v>86</v>
      </c>
      <c r="D149" s="6">
        <v>2.1</v>
      </c>
      <c r="E149" s="29">
        <f>493*2</f>
        <v>986</v>
      </c>
      <c r="F149" s="32">
        <f t="shared" si="36"/>
        <v>2070.6</v>
      </c>
      <c r="G149" s="31">
        <v>3.4509999999999996E-3</v>
      </c>
      <c r="H149" s="40">
        <v>0</v>
      </c>
      <c r="I149" s="40">
        <f t="shared" si="40"/>
        <v>0</v>
      </c>
    </row>
    <row r="150" spans="2:13" x14ac:dyDescent="0.25">
      <c r="B150" s="22"/>
      <c r="C150" s="26" t="s">
        <v>73</v>
      </c>
      <c r="D150" s="6">
        <v>3.1</v>
      </c>
      <c r="E150" s="29">
        <f>500*2</f>
        <v>1000</v>
      </c>
      <c r="F150" s="32">
        <f t="shared" si="36"/>
        <v>3100</v>
      </c>
      <c r="G150" s="31">
        <v>5.1666666666666666E-3</v>
      </c>
      <c r="H150" s="40">
        <v>0</v>
      </c>
      <c r="I150" s="40">
        <f t="shared" si="40"/>
        <v>0</v>
      </c>
    </row>
    <row r="151" spans="2:13" x14ac:dyDescent="0.25">
      <c r="B151" s="22"/>
      <c r="C151" s="26" t="s">
        <v>130</v>
      </c>
      <c r="D151" s="6">
        <v>3.9</v>
      </c>
      <c r="E151" s="29">
        <f>500*2</f>
        <v>1000</v>
      </c>
      <c r="F151" s="32">
        <f t="shared" si="36"/>
        <v>3900</v>
      </c>
      <c r="G151" s="31">
        <v>6.4999999999999997E-3</v>
      </c>
      <c r="H151" s="40">
        <v>0</v>
      </c>
      <c r="I151" s="40">
        <f t="shared" si="40"/>
        <v>0</v>
      </c>
    </row>
    <row r="152" spans="2:13" x14ac:dyDescent="0.25">
      <c r="B152" s="22" t="s">
        <v>27</v>
      </c>
      <c r="C152" s="26" t="s">
        <v>135</v>
      </c>
      <c r="D152" s="6">
        <v>0.03</v>
      </c>
      <c r="E152" s="29">
        <f>600*2</f>
        <v>1200</v>
      </c>
      <c r="F152" s="32">
        <f t="shared" si="36"/>
        <v>36</v>
      </c>
      <c r="G152" s="31">
        <v>6.0000000000000002E-5</v>
      </c>
      <c r="H152" s="40">
        <v>0</v>
      </c>
      <c r="I152" s="40">
        <f t="shared" si="40"/>
        <v>0</v>
      </c>
    </row>
    <row r="153" spans="2:13" x14ac:dyDescent="0.25">
      <c r="B153" s="22"/>
      <c r="C153" s="26" t="s">
        <v>77</v>
      </c>
      <c r="D153" s="6">
        <v>0.06</v>
      </c>
      <c r="E153" s="29">
        <f t="shared" ref="E153:E158" si="42">600*2</f>
        <v>1200</v>
      </c>
      <c r="F153" s="32">
        <f t="shared" si="36"/>
        <v>72</v>
      </c>
      <c r="G153" s="31">
        <v>1.2E-4</v>
      </c>
      <c r="H153" s="40">
        <v>0</v>
      </c>
      <c r="I153" s="40">
        <f t="shared" si="40"/>
        <v>0</v>
      </c>
    </row>
    <row r="154" spans="2:13" x14ac:dyDescent="0.25">
      <c r="B154" s="22"/>
      <c r="C154" s="26" t="s">
        <v>136</v>
      </c>
      <c r="D154" s="6">
        <v>0.51</v>
      </c>
      <c r="E154" s="29">
        <f t="shared" si="42"/>
        <v>1200</v>
      </c>
      <c r="F154" s="32">
        <f t="shared" si="36"/>
        <v>612</v>
      </c>
      <c r="G154" s="31">
        <v>1.0200000000000001E-3</v>
      </c>
      <c r="H154" s="40">
        <v>0</v>
      </c>
      <c r="I154" s="40">
        <f t="shared" si="40"/>
        <v>0</v>
      </c>
    </row>
    <row r="155" spans="2:13" x14ac:dyDescent="0.25">
      <c r="B155" s="22"/>
      <c r="C155" s="26" t="s">
        <v>72</v>
      </c>
      <c r="D155" s="6">
        <v>0.64</v>
      </c>
      <c r="E155" s="29">
        <f t="shared" si="42"/>
        <v>1200</v>
      </c>
      <c r="F155" s="32">
        <f t="shared" si="36"/>
        <v>768</v>
      </c>
      <c r="G155" s="31">
        <v>1.2800000000000001E-3</v>
      </c>
      <c r="H155" s="40">
        <v>0</v>
      </c>
      <c r="I155" s="40">
        <f t="shared" si="40"/>
        <v>0</v>
      </c>
    </row>
    <row r="156" spans="2:13" x14ac:dyDescent="0.25">
      <c r="B156" s="22"/>
      <c r="C156" s="26" t="s">
        <v>137</v>
      </c>
      <c r="D156" s="6">
        <v>1.03</v>
      </c>
      <c r="E156" s="29">
        <f t="shared" si="42"/>
        <v>1200</v>
      </c>
      <c r="F156" s="32">
        <f t="shared" si="36"/>
        <v>1236</v>
      </c>
      <c r="G156" s="31">
        <v>2.0600000000000002E-3</v>
      </c>
      <c r="H156" s="40">
        <v>0</v>
      </c>
      <c r="I156" s="40">
        <f t="shared" si="40"/>
        <v>0</v>
      </c>
    </row>
    <row r="157" spans="2:13" x14ac:dyDescent="0.25">
      <c r="B157" s="22"/>
      <c r="C157" s="26" t="s">
        <v>138</v>
      </c>
      <c r="D157" s="6">
        <v>0.99</v>
      </c>
      <c r="E157" s="29">
        <f t="shared" si="42"/>
        <v>1200</v>
      </c>
      <c r="F157" s="32">
        <f t="shared" si="36"/>
        <v>1188</v>
      </c>
      <c r="G157" s="31">
        <v>1.98E-3</v>
      </c>
      <c r="H157" s="40">
        <v>0</v>
      </c>
      <c r="I157" s="40">
        <f t="shared" si="40"/>
        <v>0</v>
      </c>
    </row>
    <row r="158" spans="2:13" x14ac:dyDescent="0.25">
      <c r="B158" s="22"/>
      <c r="C158" s="26" t="s">
        <v>127</v>
      </c>
      <c r="D158" s="6">
        <v>1.55</v>
      </c>
      <c r="E158" s="29">
        <f t="shared" si="42"/>
        <v>1200</v>
      </c>
      <c r="F158" s="32">
        <f t="shared" si="36"/>
        <v>1860</v>
      </c>
      <c r="G158" s="31">
        <v>3.0999999999999999E-3</v>
      </c>
      <c r="H158" s="40">
        <v>0</v>
      </c>
      <c r="I158" s="40">
        <f t="shared" si="40"/>
        <v>0</v>
      </c>
    </row>
    <row r="159" spans="2:13" x14ac:dyDescent="0.25">
      <c r="B159" s="22" t="s">
        <v>28</v>
      </c>
      <c r="C159" s="26" t="s">
        <v>128</v>
      </c>
      <c r="D159" s="6">
        <v>0.25</v>
      </c>
      <c r="E159" s="29">
        <f>1210*2</f>
        <v>2420</v>
      </c>
      <c r="F159" s="32">
        <f t="shared" si="36"/>
        <v>605</v>
      </c>
      <c r="G159" s="31">
        <v>1.0083333333333333E-3</v>
      </c>
      <c r="H159" s="40">
        <v>0</v>
      </c>
      <c r="I159" s="40">
        <f t="shared" si="40"/>
        <v>0</v>
      </c>
    </row>
    <row r="160" spans="2:13" x14ac:dyDescent="0.25">
      <c r="B160" s="22"/>
      <c r="C160" s="26" t="s">
        <v>77</v>
      </c>
      <c r="D160" s="6">
        <v>0.35</v>
      </c>
      <c r="E160" s="29">
        <f>1315*2</f>
        <v>2630</v>
      </c>
      <c r="F160" s="32">
        <f t="shared" si="36"/>
        <v>920.49999999999989</v>
      </c>
      <c r="G160" s="31">
        <v>1.5341666666666665E-3</v>
      </c>
      <c r="H160" s="40">
        <v>0</v>
      </c>
      <c r="I160" s="40">
        <f t="shared" si="40"/>
        <v>0</v>
      </c>
    </row>
    <row r="161" spans="2:11" x14ac:dyDescent="0.25">
      <c r="B161" s="22"/>
      <c r="C161" s="26" t="s">
        <v>71</v>
      </c>
      <c r="D161" s="6">
        <v>1.85</v>
      </c>
      <c r="E161" s="29">
        <f>1200*2</f>
        <v>2400</v>
      </c>
      <c r="F161" s="32">
        <f t="shared" si="36"/>
        <v>4440</v>
      </c>
      <c r="G161" s="31">
        <v>7.4000000000000003E-3</v>
      </c>
      <c r="H161" s="40">
        <v>0</v>
      </c>
      <c r="I161" s="40">
        <f t="shared" si="40"/>
        <v>0</v>
      </c>
    </row>
    <row r="162" spans="2:11" x14ac:dyDescent="0.25">
      <c r="B162" s="22"/>
      <c r="C162" s="26" t="s">
        <v>72</v>
      </c>
      <c r="D162" s="6">
        <v>3</v>
      </c>
      <c r="E162" s="29">
        <f>4100*2</f>
        <v>8200</v>
      </c>
      <c r="F162" s="32">
        <f t="shared" si="36"/>
        <v>24600</v>
      </c>
      <c r="G162" s="31">
        <v>4.1000000000000002E-2</v>
      </c>
      <c r="H162" s="40">
        <v>0</v>
      </c>
      <c r="I162" s="40">
        <f t="shared" si="40"/>
        <v>0</v>
      </c>
      <c r="K162" s="2"/>
    </row>
    <row r="163" spans="2:11" ht="15.75" customHeight="1" x14ac:dyDescent="0.25">
      <c r="B163" s="22"/>
      <c r="C163" s="26" t="s">
        <v>129</v>
      </c>
      <c r="D163" s="6">
        <v>4.7</v>
      </c>
      <c r="E163" s="29">
        <f>1500*2</f>
        <v>3000</v>
      </c>
      <c r="F163" s="32">
        <f t="shared" si="36"/>
        <v>14100</v>
      </c>
      <c r="G163" s="31">
        <v>2.35E-2</v>
      </c>
      <c r="H163" s="40">
        <v>0</v>
      </c>
      <c r="I163" s="40">
        <f t="shared" si="40"/>
        <v>0</v>
      </c>
    </row>
    <row r="164" spans="2:11" x14ac:dyDescent="0.25">
      <c r="B164" s="22"/>
      <c r="C164" s="26" t="s">
        <v>130</v>
      </c>
      <c r="D164" s="6">
        <v>4.7</v>
      </c>
      <c r="E164" s="29">
        <f>1500*2</f>
        <v>3000</v>
      </c>
      <c r="F164" s="32">
        <f t="shared" si="36"/>
        <v>14100</v>
      </c>
      <c r="G164" s="31">
        <v>2.35E-2</v>
      </c>
      <c r="H164" s="40">
        <v>0</v>
      </c>
      <c r="I164" s="40">
        <f t="shared" si="40"/>
        <v>0</v>
      </c>
      <c r="K164" s="2"/>
    </row>
    <row r="165" spans="2:11" x14ac:dyDescent="0.25">
      <c r="B165" s="22" t="s">
        <v>29</v>
      </c>
      <c r="C165" s="26" t="s">
        <v>131</v>
      </c>
      <c r="D165" s="6">
        <v>1.1000000000000001</v>
      </c>
      <c r="E165" s="29">
        <f>3000*2</f>
        <v>6000</v>
      </c>
      <c r="F165" s="32">
        <f t="shared" si="36"/>
        <v>6600.0000000000009</v>
      </c>
      <c r="G165" s="31">
        <v>1.1000000000000001E-2</v>
      </c>
      <c r="H165" s="40">
        <v>0</v>
      </c>
      <c r="I165" s="40">
        <f t="shared" si="40"/>
        <v>0</v>
      </c>
    </row>
    <row r="166" spans="2:11" x14ac:dyDescent="0.25">
      <c r="B166" s="22"/>
      <c r="C166" s="26" t="s">
        <v>132</v>
      </c>
      <c r="D166" s="6">
        <v>1.9</v>
      </c>
      <c r="E166" s="29">
        <f>3000*2</f>
        <v>6000</v>
      </c>
      <c r="F166" s="32">
        <f t="shared" si="36"/>
        <v>11400</v>
      </c>
      <c r="G166" s="31">
        <v>1.9E-2</v>
      </c>
      <c r="H166" s="40">
        <v>0</v>
      </c>
      <c r="I166" s="40">
        <f t="shared" si="40"/>
        <v>0</v>
      </c>
    </row>
    <row r="167" spans="2:11" x14ac:dyDescent="0.25">
      <c r="B167" s="22" t="s">
        <v>30</v>
      </c>
      <c r="C167" s="26" t="s">
        <v>133</v>
      </c>
      <c r="D167" s="6">
        <v>1.4</v>
      </c>
      <c r="E167" s="29">
        <f>4000*2</f>
        <v>8000</v>
      </c>
      <c r="F167" s="32">
        <f t="shared" si="36"/>
        <v>11200</v>
      </c>
      <c r="G167" s="31">
        <v>1.8666666666666668E-2</v>
      </c>
      <c r="H167" s="40">
        <v>0</v>
      </c>
      <c r="I167" s="40">
        <f t="shared" si="40"/>
        <v>0</v>
      </c>
    </row>
    <row r="168" spans="2:11" x14ac:dyDescent="0.25">
      <c r="B168" s="22"/>
      <c r="C168" s="26" t="s">
        <v>132</v>
      </c>
      <c r="D168" s="6">
        <v>2.6</v>
      </c>
      <c r="E168" s="29">
        <f>4000*2</f>
        <v>8000</v>
      </c>
      <c r="F168" s="32">
        <f t="shared" si="36"/>
        <v>20800</v>
      </c>
      <c r="G168" s="31">
        <v>3.4666666666666665E-2</v>
      </c>
      <c r="H168" s="40">
        <v>0</v>
      </c>
      <c r="I168" s="40">
        <f t="shared" si="40"/>
        <v>0</v>
      </c>
    </row>
    <row r="169" spans="2:11" x14ac:dyDescent="0.25">
      <c r="B169" s="22" t="s">
        <v>31</v>
      </c>
      <c r="C169" s="26" t="s">
        <v>134</v>
      </c>
      <c r="D169" s="6">
        <v>1.69</v>
      </c>
      <c r="E169" s="29">
        <f>250*2</f>
        <v>500</v>
      </c>
      <c r="F169" s="32">
        <f t="shared" si="36"/>
        <v>845</v>
      </c>
      <c r="G169" s="31">
        <v>1.4083333333333333E-3</v>
      </c>
      <c r="H169" s="40">
        <v>0</v>
      </c>
      <c r="I169" s="40">
        <f t="shared" si="40"/>
        <v>0</v>
      </c>
    </row>
    <row r="170" spans="2:11" x14ac:dyDescent="0.25">
      <c r="B170" s="22"/>
      <c r="C170" s="26" t="s">
        <v>126</v>
      </c>
      <c r="D170" s="6">
        <v>5.96</v>
      </c>
      <c r="E170" s="29">
        <f>90*2</f>
        <v>180</v>
      </c>
      <c r="F170" s="32">
        <f t="shared" ref="F170:F196" si="43">E170*D170</f>
        <v>1072.8</v>
      </c>
      <c r="G170" s="31">
        <v>1.7879999999999999E-3</v>
      </c>
      <c r="H170" s="40">
        <v>0</v>
      </c>
      <c r="I170" s="40">
        <f t="shared" si="40"/>
        <v>0</v>
      </c>
    </row>
    <row r="171" spans="2:11" x14ac:dyDescent="0.25">
      <c r="B171" s="22"/>
      <c r="C171" s="26" t="s">
        <v>119</v>
      </c>
      <c r="D171" s="6">
        <v>0.17</v>
      </c>
      <c r="E171" s="29">
        <f>90*2</f>
        <v>180</v>
      </c>
      <c r="F171" s="32">
        <f t="shared" si="43"/>
        <v>30.6</v>
      </c>
      <c r="G171" s="31">
        <v>5.1E-5</v>
      </c>
      <c r="H171" s="40">
        <v>0</v>
      </c>
      <c r="I171" s="40">
        <f t="shared" si="40"/>
        <v>0</v>
      </c>
    </row>
    <row r="172" spans="2:11" x14ac:dyDescent="0.25">
      <c r="B172" s="22" t="s">
        <v>32</v>
      </c>
      <c r="C172" s="26" t="s">
        <v>120</v>
      </c>
      <c r="D172" s="6">
        <v>2.8</v>
      </c>
      <c r="E172" s="29">
        <f>100*2</f>
        <v>200</v>
      </c>
      <c r="F172" s="32">
        <f t="shared" si="43"/>
        <v>560</v>
      </c>
      <c r="G172" s="31">
        <v>9.3333333333333332E-4</v>
      </c>
      <c r="H172" s="40">
        <v>0</v>
      </c>
      <c r="I172" s="40">
        <f t="shared" si="40"/>
        <v>0</v>
      </c>
    </row>
    <row r="173" spans="2:11" x14ac:dyDescent="0.25">
      <c r="B173" s="22"/>
      <c r="C173" s="26" t="s">
        <v>121</v>
      </c>
      <c r="D173" s="6">
        <v>8.1999999999999993</v>
      </c>
      <c r="E173" s="29">
        <f t="shared" ref="E173:E174" si="44">100*2</f>
        <v>200</v>
      </c>
      <c r="F173" s="32">
        <f t="shared" si="43"/>
        <v>1639.9999999999998</v>
      </c>
      <c r="G173" s="31">
        <v>2.7333333333333328E-3</v>
      </c>
      <c r="H173" s="40">
        <v>0</v>
      </c>
      <c r="I173" s="40">
        <f t="shared" si="40"/>
        <v>0</v>
      </c>
    </row>
    <row r="174" spans="2:11" x14ac:dyDescent="0.25">
      <c r="B174" s="22"/>
      <c r="C174" s="26" t="s">
        <v>122</v>
      </c>
      <c r="D174" s="6">
        <v>0.17</v>
      </c>
      <c r="E174" s="29">
        <f t="shared" si="44"/>
        <v>200</v>
      </c>
      <c r="F174" s="32">
        <f>E174*D174</f>
        <v>34</v>
      </c>
      <c r="G174" s="31">
        <v>5.6666666666666664E-5</v>
      </c>
      <c r="H174" s="40">
        <v>0</v>
      </c>
      <c r="I174" s="40">
        <f t="shared" si="40"/>
        <v>0</v>
      </c>
    </row>
    <row r="175" spans="2:11" x14ac:dyDescent="0.25">
      <c r="B175" s="22" t="s">
        <v>33</v>
      </c>
      <c r="C175" s="27" t="s">
        <v>9</v>
      </c>
      <c r="D175" s="28">
        <v>8</v>
      </c>
      <c r="E175" s="33">
        <v>3375</v>
      </c>
      <c r="F175" s="34">
        <f>E175*D175</f>
        <v>27000</v>
      </c>
      <c r="G175" s="35">
        <v>4.4999999999999998E-2</v>
      </c>
      <c r="H175" s="40">
        <v>0</v>
      </c>
      <c r="I175" s="40">
        <f t="shared" si="40"/>
        <v>0</v>
      </c>
    </row>
    <row r="176" spans="2:11" x14ac:dyDescent="0.25">
      <c r="B176" s="22"/>
      <c r="C176" s="27" t="s">
        <v>123</v>
      </c>
      <c r="D176" s="28">
        <v>1</v>
      </c>
      <c r="E176" s="33">
        <v>1000</v>
      </c>
      <c r="F176" s="34">
        <f>E176*D176</f>
        <v>1000</v>
      </c>
      <c r="G176" s="35">
        <v>1.6666666666666668E-3</v>
      </c>
      <c r="H176" s="40">
        <v>0</v>
      </c>
      <c r="I176" s="40">
        <f t="shared" si="40"/>
        <v>0</v>
      </c>
    </row>
    <row r="177" spans="2:9" x14ac:dyDescent="0.25">
      <c r="B177" s="22"/>
      <c r="C177" s="26" t="s">
        <v>124</v>
      </c>
      <c r="D177" s="6">
        <v>7.0000000000000007E-2</v>
      </c>
      <c r="E177" s="29">
        <f>310*2</f>
        <v>620</v>
      </c>
      <c r="F177" s="32">
        <f t="shared" si="43"/>
        <v>43.400000000000006</v>
      </c>
      <c r="G177" s="31">
        <v>7.2333333333333348E-5</v>
      </c>
      <c r="H177" s="40">
        <v>0</v>
      </c>
      <c r="I177" s="40">
        <f t="shared" si="40"/>
        <v>0</v>
      </c>
    </row>
    <row r="178" spans="2:9" x14ac:dyDescent="0.25">
      <c r="B178" s="22"/>
      <c r="C178" s="26" t="s">
        <v>125</v>
      </c>
      <c r="D178" s="6">
        <v>0.14000000000000001</v>
      </c>
      <c r="E178" s="29">
        <f t="shared" ref="E178:E183" si="45">310*2</f>
        <v>620</v>
      </c>
      <c r="F178" s="32">
        <f t="shared" si="43"/>
        <v>86.800000000000011</v>
      </c>
      <c r="G178" s="31">
        <v>1.446666666666667E-4</v>
      </c>
      <c r="H178" s="40">
        <v>0</v>
      </c>
      <c r="I178" s="40">
        <f t="shared" si="40"/>
        <v>0</v>
      </c>
    </row>
    <row r="179" spans="2:9" x14ac:dyDescent="0.25">
      <c r="B179" s="22"/>
      <c r="C179" s="26" t="s">
        <v>115</v>
      </c>
      <c r="D179" s="6">
        <v>0.08</v>
      </c>
      <c r="E179" s="29">
        <f t="shared" si="45"/>
        <v>620</v>
      </c>
      <c r="F179" s="32">
        <f t="shared" si="43"/>
        <v>49.6</v>
      </c>
      <c r="G179" s="31">
        <v>8.2666666666666666E-5</v>
      </c>
      <c r="H179" s="40">
        <v>0</v>
      </c>
      <c r="I179" s="40">
        <f t="shared" si="40"/>
        <v>0</v>
      </c>
    </row>
    <row r="180" spans="2:9" x14ac:dyDescent="0.25">
      <c r="B180" s="22"/>
      <c r="C180" s="26" t="s">
        <v>116</v>
      </c>
      <c r="D180" s="6">
        <v>0.15</v>
      </c>
      <c r="E180" s="29">
        <f t="shared" si="45"/>
        <v>620</v>
      </c>
      <c r="F180" s="32">
        <f t="shared" si="43"/>
        <v>93</v>
      </c>
      <c r="G180" s="31">
        <v>1.55E-4</v>
      </c>
      <c r="H180" s="40">
        <v>0</v>
      </c>
      <c r="I180" s="40">
        <f t="shared" si="40"/>
        <v>0</v>
      </c>
    </row>
    <row r="181" spans="2:9" x14ac:dyDescent="0.25">
      <c r="B181" s="22"/>
      <c r="C181" s="26" t="s">
        <v>117</v>
      </c>
      <c r="D181" s="6">
        <v>2.8</v>
      </c>
      <c r="E181" s="29">
        <f t="shared" si="45"/>
        <v>620</v>
      </c>
      <c r="F181" s="32">
        <f t="shared" si="43"/>
        <v>1736</v>
      </c>
      <c r="G181" s="31">
        <v>2.8933333333333333E-3</v>
      </c>
      <c r="H181" s="40">
        <v>0</v>
      </c>
      <c r="I181" s="40">
        <f t="shared" si="40"/>
        <v>0</v>
      </c>
    </row>
    <row r="182" spans="2:9" x14ac:dyDescent="0.25">
      <c r="B182" s="22"/>
      <c r="C182" s="26" t="s">
        <v>118</v>
      </c>
      <c r="D182" s="6">
        <v>5.6</v>
      </c>
      <c r="E182" s="29">
        <f t="shared" si="45"/>
        <v>620</v>
      </c>
      <c r="F182" s="32">
        <f t="shared" si="43"/>
        <v>3472</v>
      </c>
      <c r="G182" s="31">
        <v>5.7866666666666665E-3</v>
      </c>
      <c r="H182" s="40">
        <v>0</v>
      </c>
      <c r="I182" s="40">
        <f t="shared" si="40"/>
        <v>0</v>
      </c>
    </row>
    <row r="183" spans="2:9" x14ac:dyDescent="0.25">
      <c r="B183" s="22"/>
      <c r="C183" s="26" t="s">
        <v>113</v>
      </c>
      <c r="D183" s="6">
        <v>6.2</v>
      </c>
      <c r="E183" s="29">
        <f t="shared" si="45"/>
        <v>620</v>
      </c>
      <c r="F183" s="32">
        <f t="shared" si="43"/>
        <v>3844</v>
      </c>
      <c r="G183" s="31">
        <v>6.4066666666666664E-3</v>
      </c>
      <c r="H183" s="40">
        <v>0</v>
      </c>
      <c r="I183" s="40">
        <f t="shared" si="40"/>
        <v>0</v>
      </c>
    </row>
    <row r="184" spans="2:9" x14ac:dyDescent="0.25">
      <c r="B184" s="22"/>
      <c r="C184" s="26" t="s">
        <v>114</v>
      </c>
      <c r="D184" s="6">
        <v>12.4</v>
      </c>
      <c r="E184" s="29">
        <f>300*2</f>
        <v>600</v>
      </c>
      <c r="F184" s="32">
        <f t="shared" si="43"/>
        <v>7440</v>
      </c>
      <c r="G184" s="31">
        <v>1.24E-2</v>
      </c>
      <c r="H184" s="40">
        <v>0</v>
      </c>
      <c r="I184" s="40">
        <f t="shared" si="40"/>
        <v>0</v>
      </c>
    </row>
    <row r="185" spans="2:9" x14ac:dyDescent="0.25">
      <c r="B185" s="22"/>
      <c r="C185" s="26" t="s">
        <v>112</v>
      </c>
      <c r="D185" s="6">
        <v>0.21</v>
      </c>
      <c r="E185" s="29">
        <f t="shared" ref="E185:E188" si="46">300*2</f>
        <v>600</v>
      </c>
      <c r="F185" s="32">
        <f t="shared" si="43"/>
        <v>126</v>
      </c>
      <c r="G185" s="31">
        <v>2.1000000000000001E-4</v>
      </c>
      <c r="H185" s="40">
        <v>0</v>
      </c>
      <c r="I185" s="40">
        <f t="shared" si="40"/>
        <v>0</v>
      </c>
    </row>
    <row r="186" spans="2:9" x14ac:dyDescent="0.25">
      <c r="B186" s="22"/>
      <c r="C186" s="26" t="s">
        <v>110</v>
      </c>
      <c r="D186" s="6">
        <v>0.4</v>
      </c>
      <c r="E186" s="29">
        <f t="shared" si="46"/>
        <v>600</v>
      </c>
      <c r="F186" s="32">
        <f t="shared" si="43"/>
        <v>240</v>
      </c>
      <c r="G186" s="31">
        <v>4.0000000000000002E-4</v>
      </c>
      <c r="H186" s="40">
        <v>0</v>
      </c>
      <c r="I186" s="40">
        <f t="shared" si="40"/>
        <v>0</v>
      </c>
    </row>
    <row r="187" spans="2:9" x14ac:dyDescent="0.25">
      <c r="B187" s="22"/>
      <c r="C187" s="26" t="s">
        <v>111</v>
      </c>
      <c r="D187" s="6">
        <v>0.02</v>
      </c>
      <c r="E187" s="29">
        <f t="shared" si="46"/>
        <v>600</v>
      </c>
      <c r="F187" s="32">
        <f t="shared" si="43"/>
        <v>12</v>
      </c>
      <c r="G187" s="31">
        <v>2.0000000000000002E-5</v>
      </c>
      <c r="H187" s="40">
        <v>0</v>
      </c>
      <c r="I187" s="40">
        <f t="shared" si="40"/>
        <v>0</v>
      </c>
    </row>
    <row r="188" spans="2:9" x14ac:dyDescent="0.25">
      <c r="B188" s="22"/>
      <c r="C188" s="26" t="s">
        <v>109</v>
      </c>
      <c r="D188" s="6">
        <v>0.04</v>
      </c>
      <c r="E188" s="29">
        <f t="shared" si="46"/>
        <v>600</v>
      </c>
      <c r="F188" s="32">
        <f t="shared" si="43"/>
        <v>24</v>
      </c>
      <c r="G188" s="31">
        <v>4.0000000000000003E-5</v>
      </c>
      <c r="H188" s="40">
        <v>0</v>
      </c>
      <c r="I188" s="40">
        <f t="shared" si="40"/>
        <v>0</v>
      </c>
    </row>
    <row r="189" spans="2:9" x14ac:dyDescent="0.25">
      <c r="B189" s="22"/>
      <c r="C189" s="26" t="s">
        <v>108</v>
      </c>
      <c r="D189" s="6">
        <v>3.4</v>
      </c>
      <c r="E189" s="29">
        <f>500*2</f>
        <v>1000</v>
      </c>
      <c r="F189" s="32">
        <f t="shared" si="43"/>
        <v>3400</v>
      </c>
      <c r="G189" s="31">
        <v>5.6666666666666671E-3</v>
      </c>
      <c r="H189" s="40">
        <v>0</v>
      </c>
      <c r="I189" s="40">
        <f t="shared" si="40"/>
        <v>0</v>
      </c>
    </row>
    <row r="190" spans="2:9" x14ac:dyDescent="0.25">
      <c r="B190" s="22"/>
      <c r="C190" s="26" t="s">
        <v>104</v>
      </c>
      <c r="D190" s="6">
        <v>1.8</v>
      </c>
      <c r="E190" s="29">
        <f t="shared" ref="E190:E195" si="47">500*2</f>
        <v>1000</v>
      </c>
      <c r="F190" s="32">
        <f t="shared" si="43"/>
        <v>1800</v>
      </c>
      <c r="G190" s="31">
        <v>3.0000000000000001E-3</v>
      </c>
      <c r="H190" s="40">
        <v>0</v>
      </c>
      <c r="I190" s="40">
        <f t="shared" si="40"/>
        <v>0</v>
      </c>
    </row>
    <row r="191" spans="2:9" x14ac:dyDescent="0.25">
      <c r="B191" s="22"/>
      <c r="C191" s="26" t="s">
        <v>105</v>
      </c>
      <c r="D191" s="6">
        <v>0.18</v>
      </c>
      <c r="E191" s="29">
        <f t="shared" si="47"/>
        <v>1000</v>
      </c>
      <c r="F191" s="32">
        <f t="shared" si="43"/>
        <v>180</v>
      </c>
      <c r="G191" s="31">
        <v>2.9999999999999997E-4</v>
      </c>
      <c r="H191" s="40">
        <v>0</v>
      </c>
      <c r="I191" s="40">
        <f t="shared" si="40"/>
        <v>0</v>
      </c>
    </row>
    <row r="192" spans="2:9" x14ac:dyDescent="0.25">
      <c r="B192" s="22"/>
      <c r="C192" s="26" t="s">
        <v>106</v>
      </c>
      <c r="D192" s="6">
        <v>1.8</v>
      </c>
      <c r="E192" s="29">
        <f t="shared" ref="E192" si="48">300*2</f>
        <v>600</v>
      </c>
      <c r="F192" s="32">
        <f t="shared" si="43"/>
        <v>1080</v>
      </c>
      <c r="G192" s="31">
        <v>1.8E-3</v>
      </c>
      <c r="H192" s="40">
        <v>0</v>
      </c>
      <c r="I192" s="40">
        <f t="shared" si="40"/>
        <v>0</v>
      </c>
    </row>
    <row r="193" spans="2:9" x14ac:dyDescent="0.25">
      <c r="B193" s="22"/>
      <c r="C193" s="26" t="s">
        <v>107</v>
      </c>
      <c r="D193" s="6">
        <v>0.7</v>
      </c>
      <c r="E193" s="29">
        <f t="shared" si="47"/>
        <v>1000</v>
      </c>
      <c r="F193" s="32">
        <f t="shared" si="43"/>
        <v>700</v>
      </c>
      <c r="G193" s="31">
        <v>1.1666666666666668E-3</v>
      </c>
      <c r="H193" s="40">
        <v>0</v>
      </c>
      <c r="I193" s="40">
        <f t="shared" si="40"/>
        <v>0</v>
      </c>
    </row>
    <row r="194" spans="2:9" x14ac:dyDescent="0.25">
      <c r="B194" s="22"/>
      <c r="C194" s="26" t="s">
        <v>103</v>
      </c>
      <c r="D194" s="6">
        <v>0.5</v>
      </c>
      <c r="E194" s="29">
        <f t="shared" si="47"/>
        <v>1000</v>
      </c>
      <c r="F194" s="32">
        <f t="shared" si="43"/>
        <v>500</v>
      </c>
      <c r="G194" s="31">
        <v>8.3333333333333339E-4</v>
      </c>
      <c r="H194" s="40">
        <v>0</v>
      </c>
      <c r="I194" s="40">
        <f t="shared" si="40"/>
        <v>0</v>
      </c>
    </row>
    <row r="195" spans="2:9" x14ac:dyDescent="0.25">
      <c r="B195" s="22"/>
      <c r="C195" s="26" t="s">
        <v>102</v>
      </c>
      <c r="D195" s="6">
        <v>0.12</v>
      </c>
      <c r="E195" s="29">
        <f t="shared" si="47"/>
        <v>1000</v>
      </c>
      <c r="F195" s="32">
        <f t="shared" si="43"/>
        <v>120</v>
      </c>
      <c r="G195" s="31">
        <v>2.0000000000000001E-4</v>
      </c>
      <c r="H195" s="40">
        <v>0</v>
      </c>
      <c r="I195" s="40">
        <f t="shared" si="40"/>
        <v>0</v>
      </c>
    </row>
    <row r="196" spans="2:9" x14ac:dyDescent="0.25">
      <c r="B196" s="22"/>
      <c r="C196" s="26" t="s">
        <v>101</v>
      </c>
      <c r="D196" s="6">
        <v>4.3</v>
      </c>
      <c r="E196" s="29">
        <f>350*2</f>
        <v>700</v>
      </c>
      <c r="F196" s="32">
        <f t="shared" si="43"/>
        <v>3010</v>
      </c>
      <c r="G196" s="31">
        <v>5.0166666666666667E-3</v>
      </c>
      <c r="H196" s="40">
        <v>0</v>
      </c>
      <c r="I196" s="40">
        <f t="shared" si="40"/>
        <v>0</v>
      </c>
    </row>
    <row r="197" spans="2:9" x14ac:dyDescent="0.25">
      <c r="E197" s="1"/>
      <c r="F197" s="2"/>
      <c r="G197" s="2"/>
      <c r="H197" s="2"/>
      <c r="I197" s="2"/>
    </row>
    <row r="198" spans="2:9" x14ac:dyDescent="0.25">
      <c r="G198" s="5"/>
    </row>
    <row r="199" spans="2:9" ht="44.25" customHeight="1" x14ac:dyDescent="0.25">
      <c r="B199" s="43" t="s">
        <v>34</v>
      </c>
      <c r="C199" s="43"/>
      <c r="D199" s="43"/>
      <c r="H199" s="8" t="s">
        <v>178</v>
      </c>
      <c r="I199" s="44">
        <f>SUM(I11:I196)</f>
        <v>0</v>
      </c>
    </row>
    <row r="200" spans="2:9" ht="47.25" customHeight="1" x14ac:dyDescent="0.25">
      <c r="B200" s="43"/>
      <c r="C200" s="43"/>
      <c r="D200" s="43"/>
      <c r="H200" s="8" t="s">
        <v>38</v>
      </c>
      <c r="I200" s="44">
        <f>SUM(I199*1.21)</f>
        <v>0</v>
      </c>
    </row>
    <row r="201" spans="2:9" x14ac:dyDescent="0.25">
      <c r="H201" s="7"/>
      <c r="I201" s="2"/>
    </row>
    <row r="202" spans="2:9" ht="30" customHeight="1" x14ac:dyDescent="0.25">
      <c r="B202" s="41" t="s">
        <v>44</v>
      </c>
      <c r="C202" s="41"/>
      <c r="D202" s="41"/>
      <c r="E202" s="41"/>
      <c r="H202" s="8" t="s">
        <v>179</v>
      </c>
      <c r="I202" s="10">
        <f>SUM(F175:F196,F172:F174,F171,F170,F169,F168,F167,F166,F165,F159:F164,F152:F158,F148:F151,F147,F146,F140:F145,F134:F139,F133,F132,F131,F130,F122:F129,F121,F120,F119,F118,F117,F116,F111:F115,F92:F110,F91,F90,F89,F88,F87,F86,F85,F84,F79:F83,F39:F44,F33:F38,F27:F32,F26,F25,F24,F23,F22,F21,F20,F19,F18,F17,F16,F15,F14,F13,F12,F11,F45:F46,F47:F48,F49:F50,F51:F52,F53:F54,F55:F56,F57:F58,F59:F60,F61:F66,F67:F72,F73:F78)</f>
        <v>600000</v>
      </c>
    </row>
    <row r="203" spans="2:9" ht="30" customHeight="1" x14ac:dyDescent="0.25">
      <c r="B203" s="42" t="s">
        <v>180</v>
      </c>
      <c r="C203" s="42"/>
      <c r="D203" s="42"/>
      <c r="E203" s="42"/>
      <c r="F203" s="7"/>
      <c r="G203" s="7"/>
    </row>
    <row r="204" spans="2:9" x14ac:dyDescent="0.25">
      <c r="B204" s="12"/>
      <c r="C204" s="12"/>
      <c r="H204" s="9"/>
    </row>
    <row r="206" spans="2:9" x14ac:dyDescent="0.25">
      <c r="F206" s="9"/>
    </row>
  </sheetData>
  <mergeCells count="48">
    <mergeCell ref="B175:B196"/>
    <mergeCell ref="B199:D200"/>
    <mergeCell ref="B202:E202"/>
    <mergeCell ref="B203:E203"/>
    <mergeCell ref="B165:B166"/>
    <mergeCell ref="B167:B168"/>
    <mergeCell ref="B169:B171"/>
    <mergeCell ref="B172:B174"/>
    <mergeCell ref="B152:B158"/>
    <mergeCell ref="B159:B164"/>
    <mergeCell ref="B140:B145"/>
    <mergeCell ref="B146:B151"/>
    <mergeCell ref="B134:B139"/>
    <mergeCell ref="B122:B129"/>
    <mergeCell ref="B130:B133"/>
    <mergeCell ref="B116:B117"/>
    <mergeCell ref="B118:B119"/>
    <mergeCell ref="B120:B121"/>
    <mergeCell ref="B111:B115"/>
    <mergeCell ref="B91:B110"/>
    <mergeCell ref="B73:B78"/>
    <mergeCell ref="B79:B83"/>
    <mergeCell ref="B88:B90"/>
    <mergeCell ref="B67:B72"/>
    <mergeCell ref="B57:B58"/>
    <mergeCell ref="B59:B60"/>
    <mergeCell ref="B61:B66"/>
    <mergeCell ref="B47:B48"/>
    <mergeCell ref="B49:B50"/>
    <mergeCell ref="B51:B52"/>
    <mergeCell ref="B53:B54"/>
    <mergeCell ref="B55:B56"/>
    <mergeCell ref="B45:B46"/>
    <mergeCell ref="B33:B38"/>
    <mergeCell ref="B39:B44"/>
    <mergeCell ref="B27:B32"/>
    <mergeCell ref="B17:B18"/>
    <mergeCell ref="B19:B20"/>
    <mergeCell ref="B21:B22"/>
    <mergeCell ref="B23:B24"/>
    <mergeCell ref="B25:B26"/>
    <mergeCell ref="B11:B12"/>
    <mergeCell ref="B13:B14"/>
    <mergeCell ref="B15:B16"/>
    <mergeCell ref="C6:I6"/>
    <mergeCell ref="B8:I8"/>
    <mergeCell ref="K4:Q4"/>
    <mergeCell ref="C4:I4"/>
  </mergeCells>
  <pageMargins left="0.31496062992125984" right="0.31496062992125984" top="0.19685039370078741" bottom="0.19685039370078741" header="0.31496062992125984" footer="0.31496062992125984"/>
  <pageSetup paperSize="9" scale="70" orientation="portrait" horizontalDpi="1200" verticalDpi="1200" r:id="rId1"/>
  <headerFooter>
    <oddFooter>&amp;R&amp;P/&amp;N</oddFooter>
  </headerFooter>
  <ignoredErrors>
    <ignoredError sqref="E89 E105 E192 E41 E75 E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OE 20181207-00907</vt:lpstr>
      <vt:lpstr>'OE 20181207-00907'!Área_de_impresión</vt:lpstr>
      <vt:lpstr>'OE 20181207-00907'!Títulos_a_imprimir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Mansilla Gregorio, Jesús</dc:creator>
  <cp:lastModifiedBy>de Ory Romani, Beatriz</cp:lastModifiedBy>
  <cp:lastPrinted>2018-12-19T13:41:16Z</cp:lastPrinted>
  <dcterms:created xsi:type="dcterms:W3CDTF">2018-03-14T11:06:09Z</dcterms:created>
  <dcterms:modified xsi:type="dcterms:W3CDTF">2019-01-18T10:18:01Z</dcterms:modified>
</cp:coreProperties>
</file>