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autoCompressPictures="0"/>
  <mc:AlternateContent xmlns:mc="http://schemas.openxmlformats.org/markup-compatibility/2006">
    <mc:Choice Requires="x15">
      <x15ac:absPath xmlns:x15ac="http://schemas.microsoft.com/office/spreadsheetml/2010/11/ac" url="Q:\ef\Unidad de Compras y Contratación\Expedientes\Mayores\2021\Abiertos\20211116-00743 SEGUROS RC\2_Pliegos\"/>
    </mc:Choice>
  </mc:AlternateContent>
  <xr:revisionPtr revIDLastSave="0" documentId="13_ncr:1_{FDDFEC38-6FA8-4C6F-8DA3-E64B181004D2}" xr6:coauthVersionLast="47" xr6:coauthVersionMax="47" xr10:uidLastSave="{00000000-0000-0000-0000-000000000000}"/>
  <bookViews>
    <workbookView xWindow="-120" yWindow="-120" windowWidth="29040" windowHeight="15840" tabRatio="686" xr2:uid="{00000000-000D-0000-FFFF-FFFF00000000}"/>
  </bookViews>
  <sheets>
    <sheet name="LOTE 1" sheetId="16" r:id="rId1"/>
    <sheet name="LOTE 2" sheetId="25" r:id="rId2"/>
    <sheet name="LOTE 3" sheetId="24" r:id="rId3"/>
    <sheet name="Tipos de Cambio" sheetId="28" r:id="rId4"/>
    <sheet name="Hoja1" sheetId="8" state="hidden" r:id="rId5"/>
  </sheets>
  <definedNames>
    <definedName name="_xlnm.Print_Area" localSheetId="0">'LOTE 1'!$B$2:$L$47</definedName>
    <definedName name="_xlnm.Print_Area" localSheetId="1">'LOTE 2'!$B$2:$L$31</definedName>
    <definedName name="_xlnm.Print_Area" localSheetId="2">'LOTE 3'!$B$2:$L$32</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6" l="1"/>
  <c r="J17" i="16"/>
  <c r="L17" i="16" s="1"/>
  <c r="M17" i="16" s="1"/>
  <c r="J18" i="16"/>
  <c r="J19" i="16"/>
  <c r="L19" i="16" s="1"/>
  <c r="M19" i="16" s="1"/>
  <c r="J20" i="16"/>
  <c r="J21" i="16"/>
  <c r="J22" i="16"/>
  <c r="J16" i="16"/>
  <c r="L16" i="16" s="1"/>
  <c r="M16" i="16" s="1"/>
  <c r="L21" i="16"/>
  <c r="M21" i="16" s="1"/>
  <c r="L22" i="16"/>
  <c r="M22" i="16" s="1"/>
  <c r="L20" i="16"/>
  <c r="M20" i="16" s="1"/>
  <c r="L18" i="16"/>
  <c r="M18" i="16" s="1"/>
  <c r="C33" i="16"/>
  <c r="C35" i="16" s="1"/>
  <c r="C18" i="24" l="1"/>
  <c r="C18" i="25"/>
  <c r="C17" i="25"/>
  <c r="K12" i="16" l="1"/>
  <c r="J12" i="16"/>
  <c r="G12" i="16"/>
  <c r="F12" i="16"/>
  <c r="H12" i="16" s="1"/>
  <c r="G28" i="16"/>
  <c r="G17" i="16"/>
  <c r="G18" i="16"/>
  <c r="G19" i="16"/>
  <c r="G20" i="16"/>
  <c r="G21" i="16"/>
  <c r="G22" i="16"/>
  <c r="G23" i="16"/>
  <c r="G24" i="16"/>
  <c r="G25" i="16"/>
  <c r="G26" i="16"/>
  <c r="G16" i="16"/>
  <c r="G14" i="24"/>
  <c r="E14" i="24"/>
  <c r="L12" i="16" l="1"/>
  <c r="E17" i="16"/>
  <c r="E18" i="16"/>
  <c r="E19" i="16"/>
  <c r="E20" i="16"/>
  <c r="E21" i="16"/>
  <c r="E22" i="16"/>
  <c r="E23" i="16"/>
  <c r="E24" i="16"/>
  <c r="E25" i="16"/>
  <c r="E26" i="16"/>
  <c r="E27" i="16"/>
  <c r="E28" i="16"/>
  <c r="E16" i="16"/>
  <c r="C36" i="16" l="1"/>
  <c r="C34" i="16"/>
  <c r="E29" i="16"/>
  <c r="G27" i="16"/>
  <c r="E12" i="24" l="1"/>
  <c r="G12" i="24" l="1"/>
  <c r="I12" i="24"/>
  <c r="C19" i="24" s="1"/>
</calcChain>
</file>

<file path=xl/sharedStrings.xml><?xml version="1.0" encoding="utf-8"?>
<sst xmlns="http://schemas.openxmlformats.org/spreadsheetml/2006/main" count="125" uniqueCount="88">
  <si>
    <t>OFERTA ECONÓMICA EXPEDIENTE 20211116-00743</t>
  </si>
  <si>
    <t>NOMBRE DEL PROVEEDOR:</t>
  </si>
  <si>
    <t>CUADRO DE PRECIOS / AÑO</t>
  </si>
  <si>
    <t>TIPO DE SEGURO</t>
  </si>
  <si>
    <t>Facturación declarada a inicio de periodo de póliza</t>
  </si>
  <si>
    <t xml:space="preserve">Facturación estimada, en exceso de la declarada a inicio de periodo de póliza, para regularización </t>
  </si>
  <si>
    <t>*Prima anual máxima a inicio de periodo de póliza</t>
  </si>
  <si>
    <t>*Prima anual máxima de regularización por exceso de  facturación real sobre la declarada al inicio de póliza</t>
  </si>
  <si>
    <t>*Prima anual máxima total (inicio póliza+regularización)</t>
  </si>
  <si>
    <t xml:space="preserve">Tasa (por mil) anual ofertada aplicable sobre facturación </t>
  </si>
  <si>
    <t xml:space="preserve">*Prima anual   ofertada a inicio de periodo de póliza </t>
  </si>
  <si>
    <t>*Prima anual ofertada de regularización por exceso de facturación real sobre la declarada al inicio de póliza</t>
  </si>
  <si>
    <t>*Prima anual ofertada total (inicio póliza +regularización)</t>
  </si>
  <si>
    <t>Límite ofertado</t>
  </si>
  <si>
    <t>Responsabilidad Civil Profesional, General y Patronal PROGRAMA INTERNACIONAL</t>
  </si>
  <si>
    <t>*Prima anual máxima</t>
  </si>
  <si>
    <t>Moneda</t>
  </si>
  <si>
    <t>*Prima anual máxima EUR</t>
  </si>
  <si>
    <t xml:space="preserve">*Prima anual  ofertada </t>
  </si>
  <si>
    <t>*Prima anual ofertada en EUROS</t>
  </si>
  <si>
    <t>Límite Ofertado</t>
  </si>
  <si>
    <t>Prima Máxima Anual</t>
  </si>
  <si>
    <t>Responsabilidad Civil Profesional, General y Patronal - BRASIL</t>
  </si>
  <si>
    <t>BRL</t>
  </si>
  <si>
    <t>Responsabilidad Civil General - INDIA</t>
  </si>
  <si>
    <t>INR</t>
  </si>
  <si>
    <t>Responsabilidad Civil Profesional, General y Patronal - ARGENTINA</t>
  </si>
  <si>
    <t>USD</t>
  </si>
  <si>
    <t>Responsabilidad Civil, General y Patronal - AUSTRALIA</t>
  </si>
  <si>
    <t>AUD</t>
  </si>
  <si>
    <t>Responsabilidad Civil Profesional, General y Patronal - CHILE</t>
  </si>
  <si>
    <t>Responsabilidad Civil Profesional, General y Patronal - COLOMBIA</t>
  </si>
  <si>
    <t>COP</t>
  </si>
  <si>
    <t xml:space="preserve">Responsabilidad Civil Profesional, General y Patronal - COSTA RICA </t>
  </si>
  <si>
    <t>Responsabilidad Civil General - ECUADOR</t>
  </si>
  <si>
    <t>Responsabilidad Civil Profesional, General y Patronal - ISRAEL</t>
  </si>
  <si>
    <t>Responsabilidad Civil Profesional, General y Patronal - MEXICO</t>
  </si>
  <si>
    <t>Responsabilidad Civil Profesional, General y Patronal - PERÚ</t>
  </si>
  <si>
    <t>Responsabilidad Civil Profesional, General y Patronal - TURQUÍA</t>
  </si>
  <si>
    <t>TRY</t>
  </si>
  <si>
    <t>Responsabilidad Civil Profesional, General y Patronal - URUGUAY</t>
  </si>
  <si>
    <t>TOTAL PÓLIZAS LOCALES</t>
  </si>
  <si>
    <t>PRESUPUESTO PARA NUEVAS NECESIDADES DE PÓLIZAS LOCALES</t>
  </si>
  <si>
    <t>PLAZO</t>
  </si>
  <si>
    <t>12 MESES</t>
  </si>
  <si>
    <t>PRESUPUESTO MÁXIMO ANUAL LICITACIÓN (incluyendo recargos y comisiones) EN FUNCIÓN DEL LÍMITE OFERTADO</t>
  </si>
  <si>
    <t>TOTAL IMPORTE ANUAL OFERTADO                                (incluyendo recargos y comisiones)</t>
  </si>
  <si>
    <t>Nombre, fecha, firma y sello del proveedor:</t>
  </si>
  <si>
    <t>Responsabilidad Civil Aviación - Actividad Ineco</t>
  </si>
  <si>
    <t>Número Drones
Escenario</t>
  </si>
  <si>
    <t>*Prima anual máxima (cobertura daños propios cascos+RC)</t>
  </si>
  <si>
    <t>*Prima anual ofertada escenario 6 drones (cobertura daños propios cascos+RC)</t>
  </si>
  <si>
    <t>Responsabilidad Civil y Daños Propios Drones</t>
  </si>
  <si>
    <t>PRESUPUESTO MÁXIMO ANUAL LICITACIÓN (incluyendo recargos y comisiones)</t>
  </si>
  <si>
    <t>Capital asegurado continente Escenario</t>
  </si>
  <si>
    <t>Capital asegurado contenido
Escenario</t>
  </si>
  <si>
    <t>Total capital asegurado continente + contenido
Escenario</t>
  </si>
  <si>
    <t xml:space="preserve">Tasa (por mil) anual máxima aplicable sobre total capital asegurado (continente+ contenido)
</t>
  </si>
  <si>
    <t>Tasa (por mil) anual ofertada aplicable sobre total capital asegurado (continente + contenido)</t>
  </si>
  <si>
    <t xml:space="preserve">*Prima anual ofertada </t>
  </si>
  <si>
    <t>Todo Riesgo Daños Materiales Oficinas España</t>
  </si>
  <si>
    <t>(se considera el Consorcio del 0,12 por mil por defecto)</t>
  </si>
  <si>
    <t>Capital asegurado
Escenario</t>
  </si>
  <si>
    <t xml:space="preserve">Tasa (por ciento) anual máxima aplicable sobre capital asegurado </t>
  </si>
  <si>
    <t xml:space="preserve">Tasa (por ciento) anual máxima ofertada aplicable sobre capital asegurado </t>
  </si>
  <si>
    <t>Todo Riesgo Equipos de Ingeniería</t>
  </si>
  <si>
    <t>(se considera el Consorcio del 0,18 por mil por defecto)</t>
  </si>
  <si>
    <t>PRESUPUESTO MÁXIMO ANUAL LICITACIÓN (incluyendo recargos, consorcio y comisiones)</t>
  </si>
  <si>
    <t>TOTAL IMPORTE ANUAL OFERTADO                                (incluyendo recargos, consorcio y comisiones)</t>
  </si>
  <si>
    <t>Moneda Local</t>
  </si>
  <si>
    <t>TC EUR</t>
  </si>
  <si>
    <t>MXN</t>
  </si>
  <si>
    <t>ILS</t>
  </si>
  <si>
    <r>
      <rPr>
        <b/>
        <u/>
        <sz val="10"/>
        <rFont val="Calibri"/>
        <family val="2"/>
        <scheme val="minor"/>
      </rPr>
      <t>INSTRUCCIONES</t>
    </r>
    <r>
      <rPr>
        <b/>
        <sz val="10"/>
        <rFont val="Calibri"/>
        <family val="2"/>
        <scheme val="minor"/>
      </rPr>
      <t>: SE RUEGA RELLENAR ÚNICAMENTE LAS CELDAS EN AMARILLO DESPROTEGIDAS CON LOS PRECIOS OFERTADOS; EL NOMBRE DEL PROVEEDOR Y EL CUADRO CON LA FECHA, FIRMA Y SELLO</t>
    </r>
  </si>
  <si>
    <t>LOTE 3 SEGURO TODO RIESGO DE DAÑOS MATERIALES DE OFICINAS EN ESPAÑA Y SEGURO DE TODO RIESGO DE EQUIPOS DE INGENIERÍA.</t>
  </si>
  <si>
    <t>LOTE 2 SEGURO RESPONSABILIDAD CIVIL AVIACIÓN Y SEGURO RESPONSABILIDAD CIVIL Y DAÑOS PROPIOS DERIVADOS DE LA OPERACIÓN DE AERONAVES NO TRIPULADAS.</t>
  </si>
  <si>
    <t>LOTE 1 PROGRAMA INTERNACIONAL DE SEGURO DE RESPONSABILIDAD CIVIL PROFESIONAL, GENERAL Y PATRONAL (PÓLIZA MÁSTER)</t>
  </si>
  <si>
    <t>*Prima anual  ofertada 
Moneda local</t>
  </si>
  <si>
    <t>Tasa Máxima Anual</t>
  </si>
  <si>
    <t>Total presupuesto máximo de licitación a efectos de valoración de ofertas</t>
  </si>
  <si>
    <t>Total presupuesto máximo de licitación</t>
  </si>
  <si>
    <t>PRESUPUESTO MÁXIMO ANUAL DE LICITACIÓN A EFECTOS DE VALORACIÓN (NO SE TENDRÁ EN CUENTA EL PRESUPUESTO PARA NUEVAS NECESIDADES DE CARA A LA VALORACIÓN DE LAS BAJAS DE LAS OFERTAS)</t>
  </si>
  <si>
    <t>TOTAL IMPORTE ANUAL OFERTADO A EFECTOS DE VALORACIÓN</t>
  </si>
  <si>
    <r>
      <t xml:space="preserve">Tasa (por mil) anual máxima aplicable sobre facturación. </t>
    </r>
    <r>
      <rPr>
        <sz val="11"/>
        <color theme="1"/>
        <rFont val="Calibri"/>
        <family val="2"/>
        <scheme val="minor"/>
      </rPr>
      <t xml:space="preserve">(Aplicable en el presupuesto de límite máximo de 12M€. Para límites inferiores aplicaría la tasa máxima establecida en la tabla de referencia) </t>
    </r>
  </si>
  <si>
    <t>* Las primas ofertadas son totales a falta de incluir impuestos, esto es, con recargos y comisiones incluidos. Las primas ofertadas serán por 1 anualidad, no obstante, el pago de las primas de cada póliza se realizará a prorrata temporis de acuerdo a su vigencia conforme a la tabla de vencimientos.</t>
  </si>
  <si>
    <t>* Las primas ofertadas son totales a falta de incluir impuestos, esto es, con recargos, consorcio y comisiones incluidos. Las primas ofertadas serán por 1 anualidad, no obstante, el pago de las primas de cada póliza se realizará a prorrata temporis de acuerdo a su vigencia conforme a la tabla de vencimientos.</t>
  </si>
  <si>
    <r>
      <rPr>
        <b/>
        <u/>
        <sz val="11"/>
        <rFont val="Calibri"/>
        <family val="2"/>
        <scheme val="minor"/>
      </rPr>
      <t>INSTRUCCIONES</t>
    </r>
    <r>
      <rPr>
        <b/>
        <sz val="11"/>
        <rFont val="Calibri"/>
        <family val="2"/>
        <scheme val="minor"/>
      </rPr>
      <t>: SE RUEGA RELLENAR ÚNICAMENTE LAS CELDAS EN AMARILLO DESPROTEGIDAS CON LOS PRECIOS OFERTADOS; EL NOMBRE DEL PROVEEDOR Y EL CUADRO CON LA FECHA, FIRMA Y SELLO
EL LICITADOR DEBERÁ INDICAR LA TASA Y EL LÍMITE OFERTADO. EN FUNCIÓN DEL LÍMITE OFERTADO SE ESTABLECERÁ LA PRIMA MÁXIMA ANUAL CORRESPONDIENTE A DICHO LÍMITE DE LA "TABLA DE REFERENCIA DE PRIMA ANUAL MÁXIMA OFERTADA EN FUNCIÓN DEL LÍMITE OFERTADO". ESTA PRIMA MÁXIMA SE TOMARÁ COMO BASE DEL PRESUPUESTO MÁXIMO DE LICITACIÓN PARA ESTA OFERTA JUNTO CON EL PRESUPUESTO DE LAS PÓLIZAS LOCALES. A LA HORA DE REALIZAR LA VALORACIÓN ECONÓMICA DE LA OFERTA SE TENDRÁ EN CUENTA LA BAJA DE LA OFERTA PRESENTADA RESPECTO AL PRESUPUESTO MÁXIMO DE LICITACIÓN DETERMINADO PARA EL LÍMITE DE PÓLIZA OFERTADO SIN TENERSE EN CUENTA EL PRESUPUESTO PARA NUEVAS NECESIDADES DE PÓLIZAS LOCALES.</t>
    </r>
  </si>
  <si>
    <t>TABLA DE REFERENCIA DE PRIMA ANUAL MÁXIMA OFERTADA EN FUNCIÓN DEL LÍMITE OFERTADO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</si>
</sst>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_-* #,##0.00\ _€_-;\-* #,##0.00\ _€_-;_-* &quot;-&quot;??\ _€_-;_-@_-"/>
    <numFmt numFmtId="165" formatCode="#,##0.00\ &quot;€&quot;"/>
    <numFmt numFmtId="166" formatCode="#,##0\ &quot;€&quot;"/>
    <numFmt numFmtId="167" formatCode="_-* #,##0.00\ [$AUD]_-;\-* #,##0.00\ [$AUD]_-;_-* &quot;-&quot;??\ [$AUD]_-;_-@_-"/>
    <numFmt numFmtId="168" formatCode="_-* #,##0.00\ [$BRL]_-;\-* #,##0.00\ [$BRL]_-;_-* &quot;-&quot;??\ [$BRL]_-;_-@_-"/>
    <numFmt numFmtId="169" formatCode="_-* #,##0.00\ [$INR]_-;\-* #,##0.00\ [$INR]_-;_-* &quot;-&quot;??\ [$INR]_-;_-@_-"/>
    <numFmt numFmtId="170" formatCode="_-* #,##0.00\ [$USD]_-;\-* #,##0.00\ [$USD]_-;_-* &quot;-&quot;??\ [$USD]_-;_-@_-"/>
    <numFmt numFmtId="171" formatCode="_-* #,##0.00\ [$TRY]_-;\-* #,##0.00\ [$TRY]_-;_-* &quot;-&quot;??\ [$TRY]_-;_-@_-"/>
    <numFmt numFmtId="172" formatCode="_-* #,##0.00\ [$EUR]_-;\-* #,##0.00\ [$EUR]_-;_-* &quot;-&quot;??\ [$EUR]_-;_-@_-"/>
    <numFmt numFmtId="173" formatCode="#,##0.00\ &quot;por mil&quot;"/>
    <numFmt numFmtId="174" formatCode="#,##0.00;\ \-#,##0.00;\ &quot;-&quot;"/>
    <numFmt numFmtId="175" formatCode="#,##0.000\ &quot;por mil&quot;"/>
    <numFmt numFmtId="176" formatCode="_-* #,##0.00\ [$COP]_-;\-* #,##0.00\ [$COP]_-;_-* &quot;-&quot;??\ [$COP]_-;_-@_-"/>
    <numFmt numFmtId="177" formatCode="#,##0.00\ [$EUR]"/>
  </numFmts>
  <fonts count="15"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b/>
      <sz val="14"/>
      <color theme="1"/>
      <name val="Calibri"/>
      <family val="2"/>
      <scheme val="minor"/>
    </font>
    <font>
      <sz val="11"/>
      <color rgb="FFFF0000"/>
      <name val="Calibri"/>
      <family val="2"/>
      <scheme val="minor"/>
    </font>
    <font>
      <b/>
      <sz val="16"/>
      <color theme="1"/>
      <name val="Calibri"/>
      <family val="2"/>
      <scheme val="minor"/>
    </font>
    <font>
      <b/>
      <sz val="11"/>
      <name val="Calibri"/>
      <family val="2"/>
      <scheme val="minor"/>
    </font>
    <font>
      <b/>
      <i/>
      <sz val="11"/>
      <color theme="3"/>
      <name val="Calibri"/>
      <family val="2"/>
      <scheme val="minor"/>
    </font>
    <font>
      <b/>
      <sz val="22"/>
      <color theme="1"/>
      <name val="Calibri"/>
      <family val="2"/>
      <scheme val="minor"/>
    </font>
    <font>
      <b/>
      <sz val="10"/>
      <name val="Calibri"/>
      <family val="2"/>
      <scheme val="minor"/>
    </font>
    <font>
      <b/>
      <u/>
      <sz val="10"/>
      <name val="Calibri"/>
      <family val="2"/>
      <scheme val="minor"/>
    </font>
    <font>
      <sz val="11"/>
      <name val="Calibri"/>
      <family val="2"/>
      <scheme val="minor"/>
    </font>
    <font>
      <b/>
      <u/>
      <sz val="1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D3E2F5"/>
        <bgColor indexed="64"/>
      </patternFill>
    </fill>
    <fill>
      <patternFill patternType="solid">
        <fgColor theme="0" tint="-0.14999847407452621"/>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bottom/>
      <diagonal/>
    </border>
    <border>
      <left style="medium">
        <color auto="1"/>
      </left>
      <right style="thin">
        <color indexed="64"/>
      </right>
      <top/>
      <bottom/>
      <diagonal/>
    </border>
    <border>
      <left/>
      <right/>
      <top style="medium">
        <color auto="1"/>
      </top>
      <bottom/>
      <diagonal/>
    </border>
    <border>
      <left style="thin">
        <color indexed="64"/>
      </left>
      <right style="thin">
        <color indexed="64"/>
      </right>
      <top style="medium">
        <color auto="1"/>
      </top>
      <bottom/>
      <diagonal/>
    </border>
    <border>
      <left style="thin">
        <color auto="1"/>
      </left>
      <right style="thin">
        <color auto="1"/>
      </right>
      <top style="medium">
        <color auto="1"/>
      </top>
      <bottom style="thin">
        <color auto="1"/>
      </bottom>
      <diagonal/>
    </border>
  </borders>
  <cellStyleXfs count="3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4" fillId="0" borderId="0" applyFont="0" applyFill="0" applyBorder="0" applyAlignment="0" applyProtection="0"/>
  </cellStyleXfs>
  <cellXfs count="126">
    <xf numFmtId="0" fontId="0" fillId="0" borderId="0" xfId="0"/>
    <xf numFmtId="0" fontId="0" fillId="3" borderId="5" xfId="0" applyFill="1" applyBorder="1" applyAlignment="1">
      <alignment horizontal="center" vertical="center"/>
    </xf>
    <xf numFmtId="171" fontId="0" fillId="2" borderId="3" xfId="0" applyNumberFormat="1" applyFill="1" applyBorder="1" applyAlignment="1" applyProtection="1">
      <alignment horizontal="right" vertical="center" indent="1"/>
      <protection locked="0"/>
    </xf>
    <xf numFmtId="172" fontId="0" fillId="2" borderId="3" xfId="0" applyNumberFormat="1" applyFill="1" applyBorder="1" applyAlignment="1" applyProtection="1">
      <alignment horizontal="center" vertical="center"/>
      <protection locked="0"/>
    </xf>
    <xf numFmtId="168" fontId="0" fillId="2" borderId="3" xfId="0" applyNumberFormat="1" applyFill="1" applyBorder="1" applyAlignment="1" applyProtection="1">
      <alignment horizontal="center" vertical="center"/>
      <protection locked="0"/>
    </xf>
    <xf numFmtId="169" fontId="0" fillId="2" borderId="3" xfId="0" applyNumberFormat="1" applyFill="1" applyBorder="1" applyAlignment="1" applyProtection="1">
      <alignment horizontal="right" vertical="center" indent="1"/>
      <protection locked="0"/>
    </xf>
    <xf numFmtId="170" fontId="0" fillId="2" borderId="3" xfId="0" applyNumberFormat="1" applyFill="1" applyBorder="1" applyAlignment="1" applyProtection="1">
      <alignment horizontal="right" vertical="center" indent="1"/>
      <protection locked="0"/>
    </xf>
    <xf numFmtId="167" fontId="0" fillId="2" borderId="3" xfId="0" applyNumberFormat="1" applyFill="1" applyBorder="1" applyAlignment="1" applyProtection="1">
      <alignment horizontal="center" vertical="center"/>
      <protection locked="0"/>
    </xf>
    <xf numFmtId="172" fontId="0" fillId="2" borderId="1" xfId="0" applyNumberFormat="1" applyFill="1" applyBorder="1" applyAlignment="1" applyProtection="1">
      <alignment horizontal="center" vertical="center"/>
      <protection locked="0"/>
    </xf>
    <xf numFmtId="170" fontId="0" fillId="2" borderId="17" xfId="0" applyNumberFormat="1" applyFill="1" applyBorder="1" applyAlignment="1" applyProtection="1">
      <alignment horizontal="right" vertical="center" indent="1"/>
      <protection locked="0"/>
    </xf>
    <xf numFmtId="0" fontId="0" fillId="3" borderId="3" xfId="0" applyFill="1" applyBorder="1" applyAlignment="1">
      <alignment horizontal="center" vertical="center"/>
    </xf>
    <xf numFmtId="0" fontId="0" fillId="5" borderId="3" xfId="0" applyFill="1" applyBorder="1" applyAlignment="1">
      <alignment horizontal="center"/>
    </xf>
    <xf numFmtId="174" fontId="0" fillId="0" borderId="0" xfId="0" applyNumberFormat="1"/>
    <xf numFmtId="175" fontId="0" fillId="2" borderId="12" xfId="0" applyNumberFormat="1" applyFill="1" applyBorder="1" applyAlignment="1" applyProtection="1">
      <alignment horizontal="right" vertical="center" indent="1"/>
      <protection locked="0"/>
    </xf>
    <xf numFmtId="173" fontId="0" fillId="2" borderId="1" xfId="0" applyNumberFormat="1" applyFill="1" applyBorder="1" applyAlignment="1" applyProtection="1">
      <alignment horizontal="center" vertical="center" wrapText="1"/>
      <protection locked="0"/>
    </xf>
    <xf numFmtId="176" fontId="0" fillId="2" borderId="3" xfId="0" applyNumberFormat="1" applyFill="1" applyBorder="1" applyAlignment="1" applyProtection="1">
      <alignment horizontal="right" vertical="center" indent="1"/>
      <protection locked="0"/>
    </xf>
    <xf numFmtId="175" fontId="13" fillId="2" borderId="12" xfId="0" applyNumberFormat="1" applyFont="1" applyFill="1" applyBorder="1" applyAlignment="1" applyProtection="1">
      <alignment horizontal="right" vertical="center" indent="1"/>
      <protection locked="0"/>
    </xf>
    <xf numFmtId="0" fontId="0" fillId="3" borderId="0" xfId="0" applyFill="1" applyProtection="1"/>
    <xf numFmtId="0" fontId="5" fillId="3" borderId="0" xfId="0" applyFont="1" applyFill="1" applyProtection="1"/>
    <xf numFmtId="0" fontId="5" fillId="3" borderId="0" xfId="0" applyFont="1" applyFill="1" applyAlignment="1" applyProtection="1">
      <alignment horizontal="left"/>
    </xf>
    <xf numFmtId="0" fontId="1" fillId="4" borderId="3"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165" fontId="0" fillId="3" borderId="0" xfId="0" applyNumberFormat="1" applyFill="1" applyAlignment="1" applyProtection="1">
      <alignment horizontal="center" vertical="center"/>
    </xf>
    <xf numFmtId="2" fontId="0" fillId="3" borderId="0" xfId="37" applyNumberFormat="1" applyFont="1" applyFill="1" applyBorder="1" applyAlignment="1" applyProtection="1">
      <alignment horizontal="center" vertical="center"/>
    </xf>
    <xf numFmtId="4" fontId="0" fillId="3" borderId="0" xfId="0" applyNumberFormat="1" applyFill="1" applyAlignment="1" applyProtection="1">
      <alignment vertical="center"/>
    </xf>
    <xf numFmtId="0" fontId="0" fillId="3" borderId="0" xfId="0" applyFill="1" applyAlignment="1" applyProtection="1">
      <alignment vertical="center"/>
    </xf>
    <xf numFmtId="0" fontId="0" fillId="3" borderId="5" xfId="0" applyFill="1" applyBorder="1" applyAlignment="1" applyProtection="1">
      <alignment horizontal="left" vertical="center" indent="1"/>
    </xf>
    <xf numFmtId="165" fontId="0" fillId="3" borderId="5" xfId="0" applyNumberFormat="1" applyFill="1" applyBorder="1" applyAlignment="1" applyProtection="1">
      <alignment horizontal="center" vertical="center"/>
    </xf>
    <xf numFmtId="175" fontId="0" fillId="3" borderId="5" xfId="0" applyNumberFormat="1" applyFill="1" applyBorder="1" applyAlignment="1" applyProtection="1">
      <alignment horizontal="center" vertical="center"/>
    </xf>
    <xf numFmtId="172" fontId="0" fillId="0" borderId="3" xfId="0" applyNumberFormat="1" applyFill="1" applyBorder="1" applyAlignment="1" applyProtection="1">
      <alignment horizontal="center" vertical="center"/>
    </xf>
    <xf numFmtId="165" fontId="0" fillId="3" borderId="0" xfId="0" applyNumberFormat="1" applyFill="1" applyAlignment="1" applyProtection="1">
      <alignment vertical="center"/>
    </xf>
    <xf numFmtId="175" fontId="0" fillId="3" borderId="7" xfId="0" applyNumberFormat="1" applyFill="1" applyBorder="1" applyAlignment="1" applyProtection="1">
      <alignment horizontal="center" vertical="center"/>
    </xf>
    <xf numFmtId="0" fontId="0" fillId="3" borderId="0" xfId="0" applyFill="1" applyAlignment="1" applyProtection="1">
      <alignment horizontal="left" vertical="center" indent="1"/>
    </xf>
    <xf numFmtId="10" fontId="0" fillId="3" borderId="0" xfId="0" applyNumberFormat="1" applyFill="1" applyAlignment="1" applyProtection="1">
      <alignment horizontal="center" vertical="center"/>
    </xf>
    <xf numFmtId="44" fontId="0" fillId="0" borderId="0" xfId="0" applyNumberFormat="1" applyAlignment="1" applyProtection="1">
      <alignment horizontal="right" vertical="center" indent="1"/>
    </xf>
    <xf numFmtId="172" fontId="0" fillId="0" borderId="0" xfId="0" applyNumberFormat="1" applyAlignment="1" applyProtection="1">
      <alignment horizontal="center" vertical="center"/>
    </xf>
    <xf numFmtId="0" fontId="0" fillId="3" borderId="0" xfId="0" applyFill="1" applyAlignment="1" applyProtection="1">
      <alignment horizontal="left" vertical="center" wrapText="1" indent="1"/>
    </xf>
    <xf numFmtId="165" fontId="0" fillId="3" borderId="0" xfId="0" applyNumberFormat="1" applyFill="1" applyAlignment="1" applyProtection="1">
      <alignment horizontal="left" vertical="center" wrapText="1" indent="1"/>
    </xf>
    <xf numFmtId="0" fontId="0" fillId="3" borderId="0" xfId="0" applyFill="1" applyAlignment="1" applyProtection="1">
      <alignment vertical="center" wrapText="1"/>
    </xf>
    <xf numFmtId="0" fontId="1" fillId="4" borderId="3"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2" fontId="0" fillId="3" borderId="0" xfId="0" applyNumberFormat="1" applyFill="1" applyAlignment="1" applyProtection="1">
      <alignment vertical="center"/>
    </xf>
    <xf numFmtId="4" fontId="0" fillId="3" borderId="0" xfId="0" applyNumberFormat="1" applyFill="1" applyProtection="1"/>
    <xf numFmtId="0" fontId="1" fillId="3" borderId="5" xfId="0" applyFont="1" applyFill="1" applyBorder="1" applyAlignment="1" applyProtection="1">
      <alignment horizontal="center" vertical="center" wrapText="1"/>
    </xf>
    <xf numFmtId="165" fontId="1" fillId="3" borderId="0" xfId="0" applyNumberFormat="1" applyFont="1" applyFill="1" applyAlignment="1" applyProtection="1">
      <alignment horizontal="center" vertical="center" wrapText="1"/>
    </xf>
    <xf numFmtId="165" fontId="0" fillId="3" borderId="0" xfId="0" applyNumberFormat="1" applyFill="1" applyProtection="1"/>
    <xf numFmtId="2" fontId="0" fillId="3" borderId="0" xfId="0" applyNumberFormat="1" applyFill="1" applyProtection="1"/>
    <xf numFmtId="0" fontId="1" fillId="3" borderId="3" xfId="0" applyFont="1" applyFill="1" applyBorder="1" applyAlignment="1" applyProtection="1">
      <alignment horizontal="center" vertical="center" wrapText="1"/>
    </xf>
    <xf numFmtId="44" fontId="1" fillId="0" borderId="0" xfId="0" applyNumberFormat="1" applyFont="1" applyAlignment="1" applyProtection="1">
      <alignment horizontal="right" vertical="center" indent="1"/>
    </xf>
    <xf numFmtId="3" fontId="0" fillId="3" borderId="0" xfId="0" applyNumberFormat="1" applyFill="1" applyProtection="1"/>
    <xf numFmtId="0" fontId="6" fillId="3" borderId="0" xfId="0" applyFont="1" applyFill="1" applyAlignment="1" applyProtection="1">
      <alignment horizontal="center" vertical="center"/>
    </xf>
    <xf numFmtId="0" fontId="9" fillId="3" borderId="0" xfId="0" applyFont="1" applyFill="1" applyAlignment="1" applyProtection="1">
      <alignment horizontal="center" vertical="center" wrapText="1"/>
    </xf>
    <xf numFmtId="174" fontId="0" fillId="3" borderId="0" xfId="0" applyNumberFormat="1" applyFill="1" applyProtection="1"/>
    <xf numFmtId="0" fontId="8" fillId="3" borderId="0" xfId="0" applyFont="1" applyFill="1" applyAlignment="1" applyProtection="1">
      <alignment vertical="top"/>
    </xf>
    <xf numFmtId="0" fontId="0" fillId="3" borderId="5" xfId="0" applyFill="1" applyBorder="1" applyAlignment="1" applyProtection="1">
      <alignment horizontal="center" vertical="center"/>
    </xf>
    <xf numFmtId="0" fontId="1" fillId="4" borderId="19" xfId="0" applyFont="1" applyFill="1" applyBorder="1" applyAlignment="1" applyProtection="1">
      <alignment horizontal="center" vertical="center"/>
    </xf>
    <xf numFmtId="0" fontId="1" fillId="4" borderId="20"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0" fillId="3" borderId="1" xfId="0" applyFill="1" applyBorder="1" applyAlignment="1" applyProtection="1">
      <alignment horizontal="left" vertical="center" indent="1"/>
    </xf>
    <xf numFmtId="165" fontId="0" fillId="3" borderId="1" xfId="0" applyNumberFormat="1" applyFill="1" applyBorder="1" applyAlignment="1" applyProtection="1">
      <alignment horizontal="center" vertical="center"/>
    </xf>
    <xf numFmtId="174" fontId="0" fillId="3" borderId="1" xfId="0" applyNumberFormat="1" applyFill="1" applyBorder="1" applyAlignment="1" applyProtection="1">
      <alignment horizontal="center" vertical="center"/>
    </xf>
    <xf numFmtId="173" fontId="0" fillId="3" borderId="1" xfId="0" applyNumberFormat="1" applyFill="1" applyBorder="1" applyAlignment="1" applyProtection="1">
      <alignment horizontal="center" vertical="center" wrapText="1"/>
    </xf>
    <xf numFmtId="165" fontId="0" fillId="3" borderId="1" xfId="0" applyNumberFormat="1" applyFill="1" applyBorder="1" applyAlignment="1" applyProtection="1">
      <alignment horizontal="center" vertical="center" wrapText="1"/>
    </xf>
    <xf numFmtId="172" fontId="0" fillId="0" borderId="1" xfId="0" applyNumberFormat="1" applyBorder="1" applyAlignment="1" applyProtection="1">
      <alignment horizontal="center" vertical="center"/>
    </xf>
    <xf numFmtId="174" fontId="0" fillId="3" borderId="0" xfId="0" applyNumberFormat="1" applyFill="1" applyAlignment="1" applyProtection="1">
      <alignment horizontal="center" vertical="center"/>
    </xf>
    <xf numFmtId="173" fontId="0" fillId="3" borderId="0" xfId="0" applyNumberFormat="1" applyFill="1" applyAlignment="1" applyProtection="1">
      <alignment horizontal="center" vertical="center" wrapText="1"/>
    </xf>
    <xf numFmtId="165" fontId="0" fillId="3" borderId="0" xfId="0" applyNumberFormat="1" applyFill="1" applyAlignment="1" applyProtection="1">
      <alignment horizontal="center" vertical="center" wrapText="1"/>
    </xf>
    <xf numFmtId="173" fontId="0" fillId="0" borderId="0" xfId="0" applyNumberFormat="1" applyAlignment="1" applyProtection="1">
      <alignment horizontal="center" vertical="center" wrapText="1"/>
    </xf>
    <xf numFmtId="166" fontId="0" fillId="3" borderId="0" xfId="0" applyNumberFormat="1" applyFill="1" applyAlignment="1" applyProtection="1">
      <alignment horizontal="center" vertical="center" wrapText="1"/>
    </xf>
    <xf numFmtId="0" fontId="1" fillId="3" borderId="0" xfId="0" applyFont="1" applyFill="1" applyProtection="1"/>
    <xf numFmtId="0" fontId="0" fillId="3" borderId="18" xfId="0" applyFill="1" applyBorder="1" applyAlignment="1" applyProtection="1">
      <alignment horizontal="left" vertical="center" indent="1"/>
    </xf>
    <xf numFmtId="4" fontId="0" fillId="0" borderId="7" xfId="0" applyNumberFormat="1" applyBorder="1" applyAlignment="1" applyProtection="1">
      <alignment horizontal="center" vertical="center"/>
    </xf>
    <xf numFmtId="0" fontId="0" fillId="3" borderId="7" xfId="0" applyFill="1" applyBorder="1" applyAlignment="1" applyProtection="1">
      <alignment horizontal="center" vertical="center"/>
    </xf>
    <xf numFmtId="172" fontId="0" fillId="0" borderId="3" xfId="0" applyNumberFormat="1" applyBorder="1" applyAlignment="1" applyProtection="1">
      <alignment horizontal="center" vertical="center"/>
    </xf>
    <xf numFmtId="172" fontId="0" fillId="2" borderId="3" xfId="0" applyNumberFormat="1" applyFill="1" applyBorder="1" applyAlignment="1" applyProtection="1">
      <alignment horizontal="center" vertical="center"/>
    </xf>
    <xf numFmtId="2" fontId="0" fillId="3" borderId="0" xfId="0" applyNumberFormat="1" applyFill="1" applyAlignment="1" applyProtection="1">
      <alignment horizontal="center" vertical="center" wrapText="1"/>
    </xf>
    <xf numFmtId="0" fontId="0" fillId="0" borderId="0" xfId="0" applyAlignment="1" applyProtection="1">
      <alignment horizontal="right" vertical="center" indent="1"/>
    </xf>
    <xf numFmtId="0" fontId="0" fillId="3" borderId="22" xfId="0" applyFill="1" applyBorder="1" applyAlignment="1" applyProtection="1">
      <alignment horizontal="left" vertical="center" indent="1"/>
    </xf>
    <xf numFmtId="4" fontId="0" fillId="0" borderId="15" xfId="0" applyNumberFormat="1" applyBorder="1" applyAlignment="1" applyProtection="1">
      <alignment horizontal="center" vertical="center"/>
    </xf>
    <xf numFmtId="0" fontId="0" fillId="3" borderId="15" xfId="0" applyFill="1" applyBorder="1" applyAlignment="1" applyProtection="1">
      <alignment horizontal="center" vertical="center"/>
    </xf>
    <xf numFmtId="172" fontId="0" fillId="0" borderId="17" xfId="0" applyNumberFormat="1" applyBorder="1" applyAlignment="1" applyProtection="1">
      <alignment horizontal="center" vertical="center"/>
    </xf>
    <xf numFmtId="0" fontId="0" fillId="3" borderId="2" xfId="0" applyFill="1" applyBorder="1" applyAlignment="1" applyProtection="1">
      <alignment horizontal="left" vertical="center" indent="1"/>
    </xf>
    <xf numFmtId="4" fontId="0" fillId="0" borderId="20" xfId="0" applyNumberFormat="1" applyBorder="1" applyAlignment="1" applyProtection="1">
      <alignment horizontal="center" vertical="center"/>
    </xf>
    <xf numFmtId="0" fontId="0" fillId="3" borderId="20" xfId="0" applyFill="1" applyBorder="1" applyAlignment="1" applyProtection="1">
      <alignment horizontal="center" vertical="center"/>
    </xf>
    <xf numFmtId="170" fontId="0" fillId="0" borderId="23" xfId="0" applyNumberFormat="1" applyBorder="1" applyAlignment="1" applyProtection="1">
      <alignment horizontal="right" vertical="center" indent="1"/>
    </xf>
    <xf numFmtId="172" fontId="0" fillId="0" borderId="24" xfId="0" applyNumberFormat="1" applyFill="1" applyBorder="1" applyAlignment="1" applyProtection="1">
      <alignment horizontal="center" vertical="center"/>
    </xf>
    <xf numFmtId="172" fontId="1" fillId="3" borderId="5" xfId="0" applyNumberFormat="1" applyFont="1" applyFill="1" applyBorder="1" applyAlignment="1" applyProtection="1">
      <alignment horizontal="center" vertical="center" wrapText="1"/>
    </xf>
    <xf numFmtId="172" fontId="0" fillId="0" borderId="24" xfId="0" applyNumberFormat="1" applyBorder="1" applyAlignment="1" applyProtection="1">
      <alignment horizontal="center" vertical="center"/>
    </xf>
    <xf numFmtId="0" fontId="10" fillId="3" borderId="0" xfId="0" applyFont="1" applyFill="1" applyAlignment="1" applyProtection="1">
      <alignment horizontal="center" vertical="center" textRotation="90"/>
    </xf>
    <xf numFmtId="172" fontId="1" fillId="0" borderId="3" xfId="0" applyNumberFormat="1" applyFont="1" applyFill="1" applyBorder="1" applyAlignment="1" applyProtection="1">
      <alignment horizontal="center" vertical="center"/>
    </xf>
    <xf numFmtId="177" fontId="0" fillId="3" borderId="5" xfId="0" applyNumberFormat="1" applyFill="1" applyBorder="1" applyAlignment="1" applyProtection="1">
      <alignment horizontal="center" vertical="center"/>
    </xf>
    <xf numFmtId="177" fontId="1" fillId="3" borderId="5" xfId="0" applyNumberFormat="1" applyFont="1" applyFill="1" applyBorder="1" applyAlignment="1" applyProtection="1">
      <alignment horizontal="center" vertical="center" wrapText="1"/>
    </xf>
    <xf numFmtId="172" fontId="0" fillId="0" borderId="4" xfId="0" applyNumberFormat="1" applyBorder="1" applyAlignment="1" applyProtection="1">
      <alignment horizontal="center" vertical="center"/>
    </xf>
    <xf numFmtId="173" fontId="0" fillId="3" borderId="25" xfId="0" applyNumberFormat="1" applyFill="1" applyBorder="1" applyAlignment="1" applyProtection="1">
      <alignment horizontal="center" vertical="center" wrapText="1"/>
    </xf>
    <xf numFmtId="172" fontId="0" fillId="0" borderId="25" xfId="0" applyNumberFormat="1" applyBorder="1" applyAlignment="1" applyProtection="1">
      <alignment horizontal="center" vertical="center"/>
    </xf>
    <xf numFmtId="173" fontId="0" fillId="3" borderId="3" xfId="0" applyNumberFormat="1" applyFill="1" applyBorder="1" applyAlignment="1" applyProtection="1">
      <alignment horizontal="center" vertical="center" wrapText="1"/>
    </xf>
    <xf numFmtId="172" fontId="1" fillId="3" borderId="3" xfId="0" applyNumberFormat="1" applyFont="1" applyFill="1" applyBorder="1" applyAlignment="1" applyProtection="1">
      <alignment horizontal="center" vertical="center"/>
    </xf>
    <xf numFmtId="0" fontId="8" fillId="3" borderId="3" xfId="0" applyFont="1" applyFill="1" applyBorder="1" applyAlignment="1" applyProtection="1">
      <alignment horizontal="center" vertical="center" wrapText="1"/>
    </xf>
    <xf numFmtId="0" fontId="8" fillId="3" borderId="3" xfId="0" applyFont="1" applyFill="1" applyBorder="1" applyAlignment="1" applyProtection="1">
      <alignment horizontal="left" vertical="top"/>
      <protection locked="0"/>
    </xf>
    <xf numFmtId="0" fontId="7" fillId="3" borderId="0" xfId="0" applyFont="1" applyFill="1" applyAlignment="1" applyProtection="1">
      <alignment horizontal="center"/>
    </xf>
    <xf numFmtId="0" fontId="10" fillId="3" borderId="21" xfId="0" applyFont="1" applyFill="1" applyBorder="1" applyAlignment="1" applyProtection="1">
      <alignment horizontal="center" vertical="center" textRotation="90"/>
    </xf>
    <xf numFmtId="0" fontId="1" fillId="3" borderId="0" xfId="0" applyFont="1" applyFill="1" applyAlignment="1" applyProtection="1">
      <alignment horizontal="left" vertical="center" wrapText="1"/>
    </xf>
    <xf numFmtId="0" fontId="0" fillId="0" borderId="0" xfId="0" applyAlignment="1" applyProtection="1">
      <alignment horizontal="left" vertical="center" wrapText="1"/>
    </xf>
    <xf numFmtId="0" fontId="1" fillId="3" borderId="3"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xf>
    <xf numFmtId="172" fontId="0" fillId="0" borderId="19" xfId="0" applyNumberFormat="1" applyBorder="1" applyAlignment="1" applyProtection="1">
      <alignment horizontal="center" vertical="center"/>
    </xf>
    <xf numFmtId="0" fontId="8" fillId="3" borderId="13" xfId="0" applyFont="1" applyFill="1" applyBorder="1" applyAlignment="1" applyProtection="1">
      <alignment horizontal="left" vertical="top"/>
      <protection locked="0"/>
    </xf>
    <xf numFmtId="0" fontId="8" fillId="3" borderId="8" xfId="0" applyFont="1" applyFill="1" applyBorder="1" applyAlignment="1" applyProtection="1">
      <alignment horizontal="left" vertical="top"/>
      <protection locked="0"/>
    </xf>
    <xf numFmtId="0" fontId="8" fillId="3" borderId="14" xfId="0" applyFont="1" applyFill="1" applyBorder="1" applyAlignment="1" applyProtection="1">
      <alignment horizontal="left" vertical="top"/>
      <protection locked="0"/>
    </xf>
    <xf numFmtId="0" fontId="8" fillId="3" borderId="11" xfId="0" applyFont="1" applyFill="1" applyBorder="1" applyAlignment="1" applyProtection="1">
      <alignment horizontal="left" vertical="top"/>
      <protection locked="0"/>
    </xf>
    <xf numFmtId="0" fontId="8" fillId="3" borderId="0" xfId="0" applyFont="1" applyFill="1" applyBorder="1" applyAlignment="1" applyProtection="1">
      <alignment horizontal="left" vertical="top"/>
      <protection locked="0"/>
    </xf>
    <xf numFmtId="0" fontId="8" fillId="3" borderId="15" xfId="0" applyFont="1" applyFill="1" applyBorder="1" applyAlignment="1" applyProtection="1">
      <alignment horizontal="left" vertical="top"/>
      <protection locked="0"/>
    </xf>
    <xf numFmtId="0" fontId="8" fillId="3" borderId="12" xfId="0" applyFont="1" applyFill="1" applyBorder="1" applyAlignment="1" applyProtection="1">
      <alignment horizontal="left" vertical="top"/>
      <protection locked="0"/>
    </xf>
    <xf numFmtId="0" fontId="8" fillId="3" borderId="16" xfId="0" applyFont="1" applyFill="1" applyBorder="1" applyAlignment="1" applyProtection="1">
      <alignment horizontal="left" vertical="top"/>
      <protection locked="0"/>
    </xf>
    <xf numFmtId="0" fontId="8" fillId="3" borderId="7" xfId="0" applyFont="1" applyFill="1" applyBorder="1" applyAlignment="1" applyProtection="1">
      <alignment horizontal="left" vertical="top"/>
      <protection locked="0"/>
    </xf>
    <xf numFmtId="0" fontId="1" fillId="3" borderId="4"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0" fillId="3" borderId="0" xfId="0" applyFont="1" applyFill="1" applyAlignment="1" applyProtection="1">
      <alignment horizontal="center" vertical="center" textRotation="90"/>
    </xf>
    <xf numFmtId="0" fontId="1" fillId="3" borderId="8" xfId="0" applyFont="1" applyFill="1" applyBorder="1" applyAlignment="1" applyProtection="1">
      <alignment horizontal="left" vertical="center" wrapText="1"/>
    </xf>
    <xf numFmtId="0" fontId="11" fillId="3" borderId="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6" xfId="0" applyFont="1" applyFill="1" applyBorder="1" applyAlignment="1" applyProtection="1">
      <alignment horizontal="center" vertical="center"/>
    </xf>
  </cellXfs>
  <cellStyles count="38">
    <cellStyle name="Hipervínculo" xfId="9" builtinId="8" hidden="1"/>
    <cellStyle name="Hipervínculo" xfId="11" builtinId="8" hidden="1"/>
    <cellStyle name="Hipervínculo" xfId="27" builtinId="8" hidden="1"/>
    <cellStyle name="Hipervínculo" xfId="31" builtinId="8" hidden="1"/>
    <cellStyle name="Hipervínculo" xfId="25" builtinId="8" hidden="1"/>
    <cellStyle name="Hipervínculo" xfId="23" builtinId="8" hidden="1"/>
    <cellStyle name="Hipervínculo" xfId="29" builtinId="8" hidden="1"/>
    <cellStyle name="Hipervínculo" xfId="21" builtinId="8" hidden="1"/>
    <cellStyle name="Hipervínculo" xfId="3" builtinId="8" hidden="1"/>
    <cellStyle name="Hipervínculo" xfId="1" builtinId="8" hidden="1"/>
    <cellStyle name="Hipervínculo" xfId="15" builtinId="8" hidden="1"/>
    <cellStyle name="Hipervínculo" xfId="33" builtinId="8" hidden="1"/>
    <cellStyle name="Hipervínculo" xfId="35" builtinId="8" hidden="1"/>
    <cellStyle name="Hipervínculo" xfId="13" builtinId="8" hidden="1"/>
    <cellStyle name="Hipervínculo" xfId="5" builtinId="8" hidden="1"/>
    <cellStyle name="Hipervínculo" xfId="7" builtinId="8" hidden="1"/>
    <cellStyle name="Hipervínculo" xfId="19" builtinId="8" hidden="1"/>
    <cellStyle name="Hipervínculo" xfId="17" builtinId="8" hidden="1"/>
    <cellStyle name="Hipervínculo visitado" xfId="36" builtinId="9" hidden="1"/>
    <cellStyle name="Hipervínculo visitado" xfId="6" builtinId="9" hidden="1"/>
    <cellStyle name="Hipervínculo visitado" xfId="28" builtinId="9" hidden="1"/>
    <cellStyle name="Hipervínculo visitado" xfId="14" builtinId="9" hidden="1"/>
    <cellStyle name="Hipervínculo visitado" xfId="32" builtinId="9" hidden="1"/>
    <cellStyle name="Hipervínculo visitado" xfId="26" builtinId="9" hidden="1"/>
    <cellStyle name="Hipervínculo visitado" xfId="18" builtinId="9" hidden="1"/>
    <cellStyle name="Hipervínculo visitado" xfId="12" builtinId="9" hidden="1"/>
    <cellStyle name="Hipervínculo visitado" xfId="24" builtinId="9" hidden="1"/>
    <cellStyle name="Hipervínculo visitado" xfId="4" builtinId="9" hidden="1"/>
    <cellStyle name="Hipervínculo visitado" xfId="10" builtinId="9" hidden="1"/>
    <cellStyle name="Hipervínculo visitado" xfId="30" builtinId="9" hidden="1"/>
    <cellStyle name="Hipervínculo visitado" xfId="20" builtinId="9" hidden="1"/>
    <cellStyle name="Hipervínculo visitado" xfId="22" builtinId="9" hidden="1"/>
    <cellStyle name="Hipervínculo visitado" xfId="8" builtinId="9" hidden="1"/>
    <cellStyle name="Hipervínculo visitado" xfId="34" builtinId="9" hidden="1"/>
    <cellStyle name="Hipervínculo visitado" xfId="16" builtinId="9" hidden="1"/>
    <cellStyle name="Hipervínculo visitado" xfId="2" builtinId="9" hidden="1"/>
    <cellStyle name="Millares" xfId="37" builtinId="3"/>
    <cellStyle name="Normal" xfId="0" builtinId="0"/>
  </cellStyles>
  <dxfs count="23">
    <dxf>
      <font>
        <b/>
        <i val="0"/>
      </font>
      <fill>
        <patternFill>
          <bgColor theme="9" tint="0.39994506668294322"/>
        </patternFill>
      </fill>
    </dxf>
    <dxf>
      <font>
        <b/>
        <i val="0"/>
        <color auto="1"/>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s>
  <tableStyles count="0" defaultTableStyle="TableStyleMedium9" defaultPivotStyle="PivotStyleLight16"/>
  <colors>
    <mruColors>
      <color rgb="FFFFFFCC"/>
      <color rgb="FFD3E2F5"/>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102394</xdr:rowOff>
    </xdr:from>
    <xdr:to>
      <xdr:col>1</xdr:col>
      <xdr:colOff>2065564</xdr:colOff>
      <xdr:row>2</xdr:row>
      <xdr:rowOff>237897</xdr:rowOff>
    </xdr:to>
    <xdr:pic>
      <xdr:nvPicPr>
        <xdr:cNvPr id="3" name="Imagen 2">
          <a:extLst>
            <a:ext uri="{FF2B5EF4-FFF2-40B4-BE49-F238E27FC236}">
              <a16:creationId xmlns:a16="http://schemas.microsoft.com/office/drawing/2014/main" id="{21997CE3-C311-444F-AB18-6B2489184A6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2394"/>
          <a:ext cx="2027464" cy="51174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102394</xdr:rowOff>
    </xdr:from>
    <xdr:to>
      <xdr:col>1</xdr:col>
      <xdr:colOff>2065564</xdr:colOff>
      <xdr:row>2</xdr:row>
      <xdr:rowOff>237897</xdr:rowOff>
    </xdr:to>
    <xdr:pic>
      <xdr:nvPicPr>
        <xdr:cNvPr id="2" name="Imagen 1">
          <a:extLst>
            <a:ext uri="{FF2B5EF4-FFF2-40B4-BE49-F238E27FC236}">
              <a16:creationId xmlns:a16="http://schemas.microsoft.com/office/drawing/2014/main" id="{9CCC606A-17BB-4CC9-9E74-59177D73935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02394"/>
          <a:ext cx="2027464" cy="51174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102394</xdr:rowOff>
    </xdr:from>
    <xdr:to>
      <xdr:col>1</xdr:col>
      <xdr:colOff>2065564</xdr:colOff>
      <xdr:row>2</xdr:row>
      <xdr:rowOff>237897</xdr:rowOff>
    </xdr:to>
    <xdr:pic>
      <xdr:nvPicPr>
        <xdr:cNvPr id="2" name="Imagen 1">
          <a:extLst>
            <a:ext uri="{FF2B5EF4-FFF2-40B4-BE49-F238E27FC236}">
              <a16:creationId xmlns:a16="http://schemas.microsoft.com/office/drawing/2014/main" id="{2167C5C5-46B9-4829-9F93-3FD6C015730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02394"/>
          <a:ext cx="2027464" cy="51174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08031-3AF0-432B-8924-4CFE60F7A0B0}">
  <sheetPr>
    <pageSetUpPr fitToPage="1"/>
  </sheetPr>
  <dimension ref="A3:V47"/>
  <sheetViews>
    <sheetView showGridLines="0" tabSelected="1" zoomScale="60" zoomScaleNormal="60" workbookViewId="0">
      <selection activeCell="I36" sqref="I36"/>
    </sheetView>
  </sheetViews>
  <sheetFormatPr baseColWidth="10" defaultColWidth="11.42578125" defaultRowHeight="15" x14ac:dyDescent="0.25"/>
  <cols>
    <col min="1" max="1" width="7.85546875" style="17" customWidth="1"/>
    <col min="2" max="2" width="97.42578125" style="17" customWidth="1"/>
    <col min="3" max="4" width="41.28515625" style="17" customWidth="1"/>
    <col min="5" max="5" width="40" style="17" customWidth="1"/>
    <col min="6" max="6" width="37.7109375" style="17" customWidth="1"/>
    <col min="7" max="8" width="35.85546875" style="17" customWidth="1"/>
    <col min="9" max="9" width="34.42578125" style="17" customWidth="1"/>
    <col min="10" max="10" width="25.140625" style="17" customWidth="1"/>
    <col min="11" max="11" width="28.140625" style="17" customWidth="1"/>
    <col min="12" max="12" width="31.85546875" style="17" customWidth="1"/>
    <col min="13" max="13" width="36.7109375" style="17" customWidth="1"/>
    <col min="14" max="14" width="50.7109375" style="17" customWidth="1"/>
    <col min="15" max="15" width="19.140625" style="17" bestFit="1" customWidth="1"/>
    <col min="16" max="17" width="19.140625" style="17" customWidth="1"/>
    <col min="18" max="18" width="24.28515625" style="17" customWidth="1"/>
    <col min="19" max="19" width="19.140625" style="17" customWidth="1"/>
    <col min="20" max="20" width="19.140625" style="17" bestFit="1" customWidth="1"/>
    <col min="21" max="21" width="13.140625" style="17" bestFit="1" customWidth="1"/>
    <col min="22" max="22" width="50.7109375" style="17" customWidth="1"/>
    <col min="23" max="16384" width="11.42578125" style="17"/>
  </cols>
  <sheetData>
    <row r="3" spans="1:22" ht="21" x14ac:dyDescent="0.35">
      <c r="B3" s="101" t="s">
        <v>0</v>
      </c>
      <c r="C3" s="101"/>
      <c r="D3" s="101"/>
      <c r="E3" s="101"/>
      <c r="F3" s="101"/>
      <c r="G3" s="101"/>
      <c r="H3" s="101"/>
      <c r="I3" s="101"/>
      <c r="J3" s="101"/>
      <c r="K3" s="101"/>
      <c r="L3" s="101"/>
      <c r="M3" s="18"/>
    </row>
    <row r="4" spans="1:22" ht="18.75" x14ac:dyDescent="0.3">
      <c r="B4" s="19"/>
      <c r="C4" s="19"/>
      <c r="D4" s="19"/>
      <c r="E4" s="19"/>
      <c r="F4" s="19"/>
    </row>
    <row r="5" spans="1:22" ht="18.75" x14ac:dyDescent="0.3">
      <c r="B5" s="19"/>
      <c r="C5" s="19"/>
      <c r="D5" s="19"/>
      <c r="E5" s="19"/>
      <c r="F5" s="19"/>
    </row>
    <row r="6" spans="1:22" ht="35.25" customHeight="1" x14ac:dyDescent="0.25">
      <c r="B6" s="20" t="s">
        <v>1</v>
      </c>
      <c r="C6" s="105"/>
      <c r="D6" s="105"/>
      <c r="E6" s="105"/>
      <c r="F6" s="105"/>
      <c r="G6" s="105"/>
      <c r="H6" s="105"/>
      <c r="I6" s="105"/>
      <c r="J6" s="105"/>
      <c r="K6" s="105"/>
      <c r="L6" s="105"/>
      <c r="M6" s="105"/>
    </row>
    <row r="8" spans="1:22" ht="30.75" customHeight="1" x14ac:dyDescent="0.25">
      <c r="B8" s="106" t="s">
        <v>76</v>
      </c>
      <c r="C8" s="106"/>
      <c r="D8" s="106"/>
      <c r="E8" s="106"/>
      <c r="F8" s="106"/>
      <c r="G8" s="106"/>
      <c r="H8" s="106"/>
      <c r="I8" s="106"/>
      <c r="J8" s="106"/>
      <c r="K8" s="106"/>
      <c r="L8" s="106"/>
      <c r="M8" s="106"/>
    </row>
    <row r="9" spans="1:22" ht="33" customHeight="1" x14ac:dyDescent="0.25">
      <c r="B9" s="106" t="s">
        <v>2</v>
      </c>
      <c r="C9" s="106"/>
      <c r="D9" s="106"/>
      <c r="E9" s="106"/>
      <c r="F9" s="106"/>
      <c r="G9" s="106"/>
      <c r="H9" s="106"/>
      <c r="I9" s="106"/>
      <c r="J9" s="106"/>
      <c r="K9" s="106"/>
      <c r="L9" s="106"/>
      <c r="M9" s="106"/>
    </row>
    <row r="10" spans="1:22" ht="15.75" thickBot="1" x14ac:dyDescent="0.3"/>
    <row r="11" spans="1:22" ht="122.25" customHeight="1" thickBot="1" x14ac:dyDescent="0.3">
      <c r="A11" s="102"/>
      <c r="B11" s="57" t="s">
        <v>3</v>
      </c>
      <c r="C11" s="58" t="s">
        <v>4</v>
      </c>
      <c r="D11" s="22" t="s">
        <v>5</v>
      </c>
      <c r="E11" s="23" t="s">
        <v>83</v>
      </c>
      <c r="F11" s="59" t="s">
        <v>6</v>
      </c>
      <c r="G11" s="23" t="s">
        <v>7</v>
      </c>
      <c r="H11" s="23" t="s">
        <v>8</v>
      </c>
      <c r="I11" s="23" t="s">
        <v>9</v>
      </c>
      <c r="J11" s="23" t="s">
        <v>10</v>
      </c>
      <c r="K11" s="23" t="s">
        <v>11</v>
      </c>
      <c r="L11" s="23" t="s">
        <v>12</v>
      </c>
      <c r="M11" s="23" t="s">
        <v>13</v>
      </c>
    </row>
    <row r="12" spans="1:22" s="27" customFormat="1" ht="72.75" customHeight="1" thickBot="1" x14ac:dyDescent="0.3">
      <c r="A12" s="102"/>
      <c r="B12" s="60" t="s">
        <v>14</v>
      </c>
      <c r="C12" s="61">
        <v>275000000</v>
      </c>
      <c r="D12" s="62">
        <v>25000000</v>
      </c>
      <c r="E12" s="63">
        <v>4</v>
      </c>
      <c r="F12" s="64">
        <f>+C12*E12/1000</f>
        <v>1100000</v>
      </c>
      <c r="G12" s="64">
        <f>+D12*E12/1000</f>
        <v>100000</v>
      </c>
      <c r="H12" s="64">
        <f>F12+G12</f>
        <v>1200000</v>
      </c>
      <c r="I12" s="14">
        <v>0</v>
      </c>
      <c r="J12" s="65">
        <f>+C12*I12/1000</f>
        <v>0</v>
      </c>
      <c r="K12" s="65">
        <f>+D12*I12/1000</f>
        <v>0</v>
      </c>
      <c r="L12" s="65">
        <f>J12+K12</f>
        <v>0</v>
      </c>
      <c r="M12" s="8">
        <v>0</v>
      </c>
      <c r="N12" s="26"/>
      <c r="O12" s="26"/>
      <c r="P12" s="26"/>
      <c r="Q12" s="26"/>
      <c r="R12" s="26"/>
      <c r="S12" s="26"/>
      <c r="T12" s="26"/>
      <c r="U12" s="26"/>
      <c r="V12" s="26"/>
    </row>
    <row r="13" spans="1:22" s="27" customFormat="1" ht="72.75" customHeight="1" x14ac:dyDescent="0.25">
      <c r="A13" s="90"/>
      <c r="B13" s="34"/>
      <c r="C13" s="24"/>
      <c r="D13" s="66"/>
      <c r="E13" s="67"/>
      <c r="F13" s="68"/>
      <c r="G13" s="68"/>
      <c r="H13" s="68"/>
      <c r="I13" s="69"/>
      <c r="J13" s="37"/>
      <c r="K13" s="37"/>
      <c r="L13" s="37"/>
      <c r="M13" s="37"/>
      <c r="N13" s="26"/>
      <c r="O13" s="26"/>
      <c r="P13" s="26"/>
      <c r="Q13" s="26"/>
      <c r="R13" s="26"/>
      <c r="S13" s="26"/>
      <c r="T13" s="26"/>
      <c r="U13" s="26"/>
      <c r="V13" s="26"/>
    </row>
    <row r="14" spans="1:22" s="27" customFormat="1" ht="32.25" customHeight="1" thickBot="1" x14ac:dyDescent="0.3">
      <c r="A14" s="90"/>
      <c r="B14" s="34"/>
      <c r="C14" s="24"/>
      <c r="D14" s="24"/>
      <c r="E14" s="70"/>
      <c r="F14" s="68"/>
      <c r="G14" s="68"/>
      <c r="H14" s="68"/>
      <c r="I14" s="71" t="s">
        <v>87</v>
      </c>
      <c r="J14" s="37"/>
      <c r="K14" s="37"/>
      <c r="L14" s="37"/>
      <c r="M14" s="26"/>
      <c r="N14" s="26"/>
      <c r="O14" s="26"/>
      <c r="P14" s="26"/>
      <c r="Q14" s="26"/>
      <c r="R14" s="26"/>
      <c r="S14" s="26"/>
      <c r="T14" s="26"/>
      <c r="U14" s="26"/>
      <c r="V14" s="26"/>
    </row>
    <row r="15" spans="1:22" s="27" customFormat="1" ht="72.75" customHeight="1" thickBot="1" x14ac:dyDescent="0.3">
      <c r="A15" s="90"/>
      <c r="B15" s="21" t="s">
        <v>3</v>
      </c>
      <c r="C15" s="22" t="s">
        <v>15</v>
      </c>
      <c r="D15" s="23" t="s">
        <v>16</v>
      </c>
      <c r="E15" s="22" t="s">
        <v>17</v>
      </c>
      <c r="F15" s="23" t="s">
        <v>77</v>
      </c>
      <c r="G15" s="23" t="s">
        <v>19</v>
      </c>
      <c r="H15" s="68"/>
      <c r="I15" s="23" t="s">
        <v>20</v>
      </c>
      <c r="J15" s="23" t="s">
        <v>21</v>
      </c>
      <c r="K15" s="23" t="s">
        <v>78</v>
      </c>
      <c r="L15" s="23" t="s">
        <v>79</v>
      </c>
      <c r="M15" s="23" t="s">
        <v>80</v>
      </c>
      <c r="N15" s="26"/>
      <c r="O15" s="26"/>
      <c r="P15" s="26"/>
      <c r="Q15" s="26"/>
      <c r="R15" s="26"/>
      <c r="S15" s="26"/>
      <c r="T15" s="26"/>
      <c r="U15" s="26"/>
      <c r="V15" s="26"/>
    </row>
    <row r="16" spans="1:22" s="27" customFormat="1" ht="72.75" customHeight="1" x14ac:dyDescent="0.25">
      <c r="A16" s="90"/>
      <c r="B16" s="72" t="s">
        <v>22</v>
      </c>
      <c r="C16" s="73">
        <v>48573.306666666671</v>
      </c>
      <c r="D16" s="74" t="s">
        <v>23</v>
      </c>
      <c r="E16" s="75">
        <f>C16*(VLOOKUP(D16,'Tipos de Cambio'!$B$4:$C$12,2,0))</f>
        <v>7689.1544453333336</v>
      </c>
      <c r="F16" s="4"/>
      <c r="G16" s="76">
        <f>F16*(VLOOKUP(D16,'Tipos de Cambio'!$B$4:$C$12,2,0))</f>
        <v>0</v>
      </c>
      <c r="H16" s="77"/>
      <c r="I16" s="75">
        <v>6000000</v>
      </c>
      <c r="J16" s="94">
        <f>+SUM($C$12:$D$12)*K16/1000</f>
        <v>876000</v>
      </c>
      <c r="K16" s="95">
        <v>2.92</v>
      </c>
      <c r="L16" s="94">
        <f>+J16+$E$29</f>
        <v>944649.52731586329</v>
      </c>
      <c r="M16" s="96">
        <f>+L16+$E$30</f>
        <v>1044649.5273158633</v>
      </c>
      <c r="N16" s="26"/>
      <c r="O16" s="26"/>
      <c r="P16" s="26"/>
      <c r="Q16" s="26"/>
      <c r="R16" s="26"/>
      <c r="S16" s="26"/>
      <c r="T16" s="26"/>
      <c r="U16" s="26"/>
      <c r="V16" s="26"/>
    </row>
    <row r="17" spans="1:22" s="27" customFormat="1" ht="72.75" customHeight="1" x14ac:dyDescent="0.25">
      <c r="A17" s="90"/>
      <c r="B17" s="72" t="s">
        <v>24</v>
      </c>
      <c r="C17" s="73">
        <v>220907.51199999999</v>
      </c>
      <c r="D17" s="74" t="s">
        <v>25</v>
      </c>
      <c r="E17" s="75">
        <f>C17*(VLOOKUP(D17,'Tipos de Cambio'!$B$4:$C$12,2,0))</f>
        <v>2606.7086415999997</v>
      </c>
      <c r="F17" s="5"/>
      <c r="G17" s="76">
        <f>F17*(VLOOKUP(D17,'Tipos de Cambio'!$B$4:$C$12,2,0))</f>
        <v>0</v>
      </c>
      <c r="H17" s="68"/>
      <c r="I17" s="75">
        <v>7000000</v>
      </c>
      <c r="J17" s="94">
        <f t="shared" ref="J17:J22" si="0">+SUM($C$12:$D$12)*K17/1000</f>
        <v>930000</v>
      </c>
      <c r="K17" s="97">
        <v>3.1</v>
      </c>
      <c r="L17" s="94">
        <f t="shared" ref="L17:L22" si="1">+J17+$E$29</f>
        <v>998649.52731586329</v>
      </c>
      <c r="M17" s="75">
        <f t="shared" ref="M17:M22" si="2">+L17+$E$30</f>
        <v>1098649.5273158634</v>
      </c>
      <c r="N17" s="26"/>
      <c r="O17" s="26"/>
      <c r="P17" s="26"/>
      <c r="Q17" s="26"/>
      <c r="R17" s="26"/>
      <c r="S17" s="26"/>
      <c r="T17" s="26"/>
      <c r="U17" s="26"/>
      <c r="V17" s="26"/>
    </row>
    <row r="18" spans="1:22" s="27" customFormat="1" ht="72.75" customHeight="1" x14ac:dyDescent="0.25">
      <c r="A18" s="90"/>
      <c r="B18" s="72" t="s">
        <v>26</v>
      </c>
      <c r="C18" s="73">
        <v>3918.0351000000001</v>
      </c>
      <c r="D18" s="74" t="s">
        <v>27</v>
      </c>
      <c r="E18" s="75">
        <f>C18*(VLOOKUP(D18,'Tipos de Cambio'!$B$4:$C$12,2,0))</f>
        <v>3473.3381161499997</v>
      </c>
      <c r="F18" s="6"/>
      <c r="G18" s="76">
        <f>F18*(VLOOKUP(D18,'Tipos de Cambio'!$B$4:$C$12,2,0))</f>
        <v>0</v>
      </c>
      <c r="H18" s="68"/>
      <c r="I18" s="75">
        <v>8000000</v>
      </c>
      <c r="J18" s="94">
        <f t="shared" si="0"/>
        <v>984000</v>
      </c>
      <c r="K18" s="97">
        <v>3.28</v>
      </c>
      <c r="L18" s="94">
        <f t="shared" si="1"/>
        <v>1052649.5273158634</v>
      </c>
      <c r="M18" s="75">
        <f t="shared" si="2"/>
        <v>1152649.5273158634</v>
      </c>
      <c r="N18" s="26"/>
      <c r="O18" s="26"/>
      <c r="P18" s="26"/>
      <c r="Q18" s="26"/>
      <c r="R18" s="26"/>
      <c r="S18" s="26"/>
      <c r="T18" s="26"/>
      <c r="U18" s="26"/>
      <c r="V18" s="26"/>
    </row>
    <row r="19" spans="1:22" s="27" customFormat="1" ht="72.75" customHeight="1" x14ac:dyDescent="0.25">
      <c r="A19" s="90"/>
      <c r="B19" s="72" t="s">
        <v>28</v>
      </c>
      <c r="C19" s="73">
        <v>13382.84089113604</v>
      </c>
      <c r="D19" s="74" t="s">
        <v>29</v>
      </c>
      <c r="E19" s="75">
        <f>C19*(VLOOKUP(D19,'Tipos de Cambio'!$B$4:$C$12,2,0))</f>
        <v>8470</v>
      </c>
      <c r="F19" s="7"/>
      <c r="G19" s="76">
        <f>F19*(VLOOKUP(D19,'Tipos de Cambio'!$B$4:$C$12,2,0))</f>
        <v>0</v>
      </c>
      <c r="H19" s="68"/>
      <c r="I19" s="75">
        <v>9000000</v>
      </c>
      <c r="J19" s="94">
        <f t="shared" si="0"/>
        <v>1038000</v>
      </c>
      <c r="K19" s="97">
        <v>3.46</v>
      </c>
      <c r="L19" s="94">
        <f t="shared" si="1"/>
        <v>1106649.5273158634</v>
      </c>
      <c r="M19" s="75">
        <f t="shared" si="2"/>
        <v>1206649.5273158634</v>
      </c>
      <c r="N19" s="26"/>
      <c r="O19" s="26"/>
      <c r="P19" s="26"/>
      <c r="Q19" s="26"/>
      <c r="R19" s="26"/>
      <c r="S19" s="26"/>
      <c r="T19" s="26"/>
      <c r="U19" s="26"/>
      <c r="V19" s="26"/>
    </row>
    <row r="20" spans="1:22" s="27" customFormat="1" ht="72.75" customHeight="1" x14ac:dyDescent="0.25">
      <c r="A20" s="90"/>
      <c r="B20" s="72" t="s">
        <v>30</v>
      </c>
      <c r="C20" s="73">
        <v>3332</v>
      </c>
      <c r="D20" s="74" t="s">
        <v>27</v>
      </c>
      <c r="E20" s="75">
        <f>C20*(VLOOKUP(D20,'Tipos de Cambio'!$B$4:$C$12,2,0))</f>
        <v>2953.8179999999998</v>
      </c>
      <c r="F20" s="6"/>
      <c r="G20" s="76">
        <f>F20*(VLOOKUP(D20,'Tipos de Cambio'!$B$4:$C$12,2,0))</f>
        <v>0</v>
      </c>
      <c r="H20" s="68"/>
      <c r="I20" s="75">
        <v>10000000</v>
      </c>
      <c r="J20" s="94">
        <f t="shared" si="0"/>
        <v>1092000</v>
      </c>
      <c r="K20" s="97">
        <v>3.64</v>
      </c>
      <c r="L20" s="94">
        <f t="shared" si="1"/>
        <v>1160649.5273158634</v>
      </c>
      <c r="M20" s="75">
        <f t="shared" si="2"/>
        <v>1260649.5273158634</v>
      </c>
      <c r="N20" s="26"/>
      <c r="O20" s="26"/>
      <c r="P20" s="26"/>
      <c r="Q20" s="26"/>
      <c r="R20" s="26"/>
      <c r="S20" s="26"/>
      <c r="T20" s="26"/>
      <c r="U20" s="26"/>
      <c r="V20" s="26"/>
    </row>
    <row r="21" spans="1:22" s="27" customFormat="1" ht="72.75" customHeight="1" x14ac:dyDescent="0.25">
      <c r="A21" s="90"/>
      <c r="B21" s="72" t="s">
        <v>31</v>
      </c>
      <c r="C21" s="73">
        <v>13015763.600000001</v>
      </c>
      <c r="D21" s="74" t="s">
        <v>32</v>
      </c>
      <c r="E21" s="75">
        <f>C21*(VLOOKUP(D21,'Tipos de Cambio'!$B$4:$C$12,2,0))</f>
        <v>2863.4679920000003</v>
      </c>
      <c r="F21" s="15"/>
      <c r="G21" s="76">
        <f>F21*(VLOOKUP(D21,'Tipos de Cambio'!$B$4:$C$12,2,0))</f>
        <v>0</v>
      </c>
      <c r="H21" s="68"/>
      <c r="I21" s="75">
        <v>11000000</v>
      </c>
      <c r="J21" s="94">
        <f t="shared" si="0"/>
        <v>1146000</v>
      </c>
      <c r="K21" s="97">
        <v>3.82</v>
      </c>
      <c r="L21" s="94">
        <f t="shared" si="1"/>
        <v>1214649.5273158634</v>
      </c>
      <c r="M21" s="75">
        <f t="shared" si="2"/>
        <v>1314649.5273158634</v>
      </c>
      <c r="N21" s="26"/>
      <c r="O21" s="26"/>
      <c r="P21" s="26"/>
      <c r="Q21" s="26"/>
      <c r="R21" s="26"/>
      <c r="S21" s="26"/>
      <c r="T21" s="26"/>
      <c r="U21" s="26"/>
      <c r="V21" s="26"/>
    </row>
    <row r="22" spans="1:22" s="27" customFormat="1" ht="72.75" customHeight="1" x14ac:dyDescent="0.25">
      <c r="A22" s="90"/>
      <c r="B22" s="72" t="s">
        <v>33</v>
      </c>
      <c r="C22" s="73">
        <v>7388.1359999999995</v>
      </c>
      <c r="D22" s="74" t="s">
        <v>27</v>
      </c>
      <c r="E22" s="75">
        <f>C22*(VLOOKUP(D22,'Tipos de Cambio'!$B$4:$C$12,2,0))</f>
        <v>6549.5825639999994</v>
      </c>
      <c r="F22" s="6"/>
      <c r="G22" s="76">
        <f>F22*(VLOOKUP(D22,'Tipos de Cambio'!$B$4:$C$12,2,0))</f>
        <v>0</v>
      </c>
      <c r="H22" s="68"/>
      <c r="I22" s="75">
        <v>12000000</v>
      </c>
      <c r="J22" s="94">
        <f t="shared" si="0"/>
        <v>1200000</v>
      </c>
      <c r="K22" s="97">
        <v>4</v>
      </c>
      <c r="L22" s="94">
        <f t="shared" si="1"/>
        <v>1268649.5273158634</v>
      </c>
      <c r="M22" s="75">
        <f t="shared" si="2"/>
        <v>1368649.5273158634</v>
      </c>
      <c r="N22" s="26"/>
      <c r="O22" s="26"/>
      <c r="P22" s="26"/>
      <c r="Q22" s="26"/>
      <c r="R22" s="26"/>
      <c r="S22" s="26"/>
      <c r="T22" s="26"/>
      <c r="U22" s="26"/>
      <c r="V22" s="26"/>
    </row>
    <row r="23" spans="1:22" s="27" customFormat="1" ht="72.75" customHeight="1" x14ac:dyDescent="0.25">
      <c r="A23" s="90"/>
      <c r="B23" s="72" t="s">
        <v>34</v>
      </c>
      <c r="C23" s="73">
        <v>5706.0220000000008</v>
      </c>
      <c r="D23" s="74" t="s">
        <v>27</v>
      </c>
      <c r="E23" s="75">
        <f>C23*(VLOOKUP(D23,'Tipos de Cambio'!$B$4:$C$12,2,0))</f>
        <v>5058.3885030000001</v>
      </c>
      <c r="F23" s="6"/>
      <c r="G23" s="76">
        <f>F23*(VLOOKUP(D23,'Tipos de Cambio'!$B$4:$C$12,2,0))</f>
        <v>0</v>
      </c>
      <c r="H23" s="68"/>
      <c r="I23" s="78"/>
      <c r="J23" s="37"/>
      <c r="K23" s="37"/>
      <c r="L23" s="37"/>
      <c r="M23" s="26"/>
      <c r="N23" s="26"/>
      <c r="O23" s="26"/>
      <c r="P23" s="26"/>
      <c r="Q23" s="26"/>
      <c r="R23" s="26"/>
      <c r="S23" s="26"/>
      <c r="T23" s="26"/>
      <c r="U23" s="26"/>
      <c r="V23" s="26"/>
    </row>
    <row r="24" spans="1:22" s="27" customFormat="1" ht="72.75" customHeight="1" x14ac:dyDescent="0.25">
      <c r="A24" s="90"/>
      <c r="B24" s="72" t="s">
        <v>35</v>
      </c>
      <c r="C24" s="73">
        <v>3565.7999999999997</v>
      </c>
      <c r="D24" s="74" t="s">
        <v>27</v>
      </c>
      <c r="E24" s="75">
        <f>C24*(VLOOKUP(D24,'Tipos de Cambio'!$B$4:$C$12,2,0))</f>
        <v>3161.0816999999997</v>
      </c>
      <c r="F24" s="6"/>
      <c r="G24" s="76">
        <f>F24*(VLOOKUP(D24,'Tipos de Cambio'!$B$4:$C$12,2,0))</f>
        <v>0</v>
      </c>
      <c r="H24" s="68"/>
      <c r="I24" s="78"/>
      <c r="J24" s="37"/>
      <c r="K24" s="37"/>
      <c r="L24" s="37"/>
      <c r="M24" s="26"/>
      <c r="N24" s="26"/>
      <c r="O24" s="26"/>
      <c r="P24" s="26"/>
      <c r="Q24" s="26"/>
      <c r="R24" s="26"/>
      <c r="S24" s="26"/>
      <c r="T24" s="26"/>
      <c r="U24" s="26"/>
      <c r="V24" s="26"/>
    </row>
    <row r="25" spans="1:22" s="27" customFormat="1" ht="72.75" customHeight="1" x14ac:dyDescent="0.25">
      <c r="A25" s="90"/>
      <c r="B25" s="72" t="s">
        <v>36</v>
      </c>
      <c r="C25" s="73">
        <v>15366.693999999998</v>
      </c>
      <c r="D25" s="74" t="s">
        <v>27</v>
      </c>
      <c r="E25" s="75">
        <f>C25*(VLOOKUP(D25,'Tipos de Cambio'!$B$4:$C$12,2,0))</f>
        <v>13622.574230999997</v>
      </c>
      <c r="F25" s="6"/>
      <c r="G25" s="76">
        <f>F25*(VLOOKUP(D25,'Tipos de Cambio'!$B$4:$C$12,2,0))</f>
        <v>0</v>
      </c>
      <c r="H25" s="68"/>
      <c r="I25" s="78"/>
      <c r="J25" s="37"/>
      <c r="K25" s="37"/>
      <c r="L25" s="37"/>
      <c r="M25" s="26"/>
      <c r="N25" s="26"/>
      <c r="O25" s="26"/>
      <c r="P25" s="26"/>
      <c r="Q25" s="26"/>
      <c r="R25" s="26"/>
      <c r="S25" s="26"/>
      <c r="T25" s="26"/>
      <c r="U25" s="26"/>
      <c r="V25" s="26"/>
    </row>
    <row r="26" spans="1:22" s="27" customFormat="1" ht="72.75" customHeight="1" x14ac:dyDescent="0.25">
      <c r="A26" s="90"/>
      <c r="B26" s="72" t="s">
        <v>37</v>
      </c>
      <c r="C26" s="73">
        <v>4471.1939999999995</v>
      </c>
      <c r="D26" s="74" t="s">
        <v>27</v>
      </c>
      <c r="E26" s="75">
        <f>C26*(VLOOKUP(D26,'Tipos de Cambio'!$B$4:$C$12,2,0))</f>
        <v>3963.7134809999993</v>
      </c>
      <c r="F26" s="6"/>
      <c r="G26" s="76">
        <f>F26*(VLOOKUP(D26,'Tipos de Cambio'!$B$4:$C$12,2,0))</f>
        <v>0</v>
      </c>
      <c r="H26" s="68"/>
      <c r="I26" s="78"/>
      <c r="J26" s="37"/>
      <c r="K26" s="37"/>
      <c r="L26" s="37"/>
      <c r="M26" s="26"/>
      <c r="N26" s="26"/>
      <c r="O26" s="26"/>
      <c r="P26" s="26"/>
      <c r="Q26" s="26"/>
      <c r="R26" s="26"/>
      <c r="S26" s="26"/>
      <c r="T26" s="26"/>
      <c r="U26" s="26"/>
      <c r="V26" s="26"/>
    </row>
    <row r="27" spans="1:22" s="27" customFormat="1" ht="72.75" customHeight="1" x14ac:dyDescent="0.25">
      <c r="A27" s="90"/>
      <c r="B27" s="72" t="s">
        <v>38</v>
      </c>
      <c r="C27" s="73">
        <v>22535.758000000002</v>
      </c>
      <c r="D27" s="74" t="s">
        <v>39</v>
      </c>
      <c r="E27" s="75">
        <f>C27*(VLOOKUP(D27,'Tipos de Cambio'!$B$4:$C$12,2,0))</f>
        <v>1575.4748417800001</v>
      </c>
      <c r="F27" s="2"/>
      <c r="G27" s="76">
        <f>F27*(VLOOKUP(D27,'Tipos de Cambio'!$B$4:$C$12,2,0))</f>
        <v>0</v>
      </c>
      <c r="H27" s="68"/>
      <c r="I27" s="78"/>
      <c r="J27" s="37"/>
      <c r="K27" s="37"/>
      <c r="L27" s="37"/>
      <c r="M27" s="26"/>
      <c r="N27" s="26"/>
      <c r="O27" s="26"/>
      <c r="P27" s="26"/>
      <c r="Q27" s="26"/>
      <c r="R27" s="26"/>
      <c r="S27" s="26"/>
      <c r="T27" s="26"/>
      <c r="U27" s="26"/>
      <c r="V27" s="26"/>
    </row>
    <row r="28" spans="1:22" s="27" customFormat="1" ht="72.75" customHeight="1" thickBot="1" x14ac:dyDescent="0.3">
      <c r="A28" s="90"/>
      <c r="B28" s="79" t="s">
        <v>40</v>
      </c>
      <c r="C28" s="80">
        <v>7515.1999999999989</v>
      </c>
      <c r="D28" s="81" t="s">
        <v>27</v>
      </c>
      <c r="E28" s="82">
        <f>C28*(VLOOKUP(D28,'Tipos de Cambio'!$B$4:$C$12,2,0))</f>
        <v>6662.224799999999</v>
      </c>
      <c r="F28" s="9"/>
      <c r="G28" s="76">
        <f>F28*(VLOOKUP(D28,'Tipos de Cambio'!$B$4:$C$12,2,0))</f>
        <v>0</v>
      </c>
      <c r="H28" s="68"/>
      <c r="I28" s="78"/>
      <c r="J28" s="37"/>
      <c r="K28" s="37"/>
      <c r="L28" s="37"/>
      <c r="M28" s="26"/>
      <c r="N28" s="26"/>
      <c r="O28" s="26"/>
      <c r="P28" s="26"/>
      <c r="Q28" s="26"/>
      <c r="R28" s="26"/>
      <c r="S28" s="26"/>
      <c r="T28" s="26"/>
      <c r="U28" s="26"/>
      <c r="V28" s="26"/>
    </row>
    <row r="29" spans="1:22" s="27" customFormat="1" ht="72.75" customHeight="1" thickBot="1" x14ac:dyDescent="0.3">
      <c r="A29" s="90"/>
      <c r="B29" s="83" t="s">
        <v>41</v>
      </c>
      <c r="C29" s="84"/>
      <c r="D29" s="85"/>
      <c r="E29" s="89">
        <f>+SUM(E16:E28)</f>
        <v>68649.527315863335</v>
      </c>
      <c r="F29" s="86"/>
      <c r="G29" s="87">
        <f>+SUM(G16:G28)</f>
        <v>0</v>
      </c>
      <c r="H29" s="68"/>
      <c r="I29" s="78"/>
      <c r="J29" s="37"/>
      <c r="K29" s="37"/>
      <c r="L29" s="37"/>
      <c r="M29" s="26"/>
      <c r="N29" s="26"/>
      <c r="O29" s="26"/>
      <c r="P29" s="26"/>
      <c r="Q29" s="26"/>
      <c r="R29" s="26"/>
      <c r="S29" s="26"/>
      <c r="T29" s="26"/>
      <c r="U29" s="26"/>
      <c r="V29" s="26"/>
    </row>
    <row r="30" spans="1:22" s="27" customFormat="1" ht="72.75" customHeight="1" thickBot="1" x14ac:dyDescent="0.3">
      <c r="A30" s="90"/>
      <c r="B30" s="83" t="s">
        <v>42</v>
      </c>
      <c r="C30" s="84"/>
      <c r="D30" s="85"/>
      <c r="E30" s="107">
        <v>100000</v>
      </c>
      <c r="F30" s="107"/>
      <c r="G30" s="107"/>
      <c r="H30" s="68"/>
      <c r="I30" s="78"/>
      <c r="J30" s="37"/>
      <c r="K30" s="37"/>
      <c r="L30" s="37"/>
      <c r="M30" s="26"/>
      <c r="N30" s="26"/>
      <c r="O30" s="26"/>
      <c r="P30" s="26"/>
      <c r="Q30" s="26"/>
      <c r="R30" s="26"/>
      <c r="S30" s="26"/>
      <c r="T30" s="26"/>
      <c r="U30" s="26"/>
      <c r="V30" s="26"/>
    </row>
    <row r="31" spans="1:22" s="27" customFormat="1" ht="96.75" customHeight="1" x14ac:dyDescent="0.25">
      <c r="B31" s="103" t="s">
        <v>84</v>
      </c>
      <c r="C31" s="103"/>
      <c r="D31" s="104"/>
      <c r="E31" s="38"/>
      <c r="F31" s="39"/>
      <c r="G31" s="24"/>
      <c r="H31" s="24"/>
      <c r="I31" s="24"/>
      <c r="J31" s="24"/>
      <c r="K31" s="24"/>
      <c r="L31" s="25"/>
      <c r="M31" s="17"/>
      <c r="N31" s="17"/>
      <c r="O31" s="40"/>
      <c r="Q31" s="40"/>
      <c r="R31" s="40"/>
      <c r="S31" s="32"/>
      <c r="U31" s="26"/>
    </row>
    <row r="32" spans="1:22" ht="27" customHeight="1" x14ac:dyDescent="0.25">
      <c r="B32" s="41" t="s">
        <v>43</v>
      </c>
      <c r="C32" s="41" t="s">
        <v>44</v>
      </c>
      <c r="D32" s="42"/>
      <c r="E32" s="99" t="s">
        <v>86</v>
      </c>
      <c r="F32" s="99"/>
      <c r="G32" s="99"/>
      <c r="H32" s="99"/>
      <c r="I32" s="99"/>
      <c r="J32" s="99"/>
      <c r="K32" s="99"/>
      <c r="L32" s="27"/>
      <c r="M32" s="27"/>
      <c r="O32" s="40"/>
      <c r="U32" s="44"/>
      <c r="V32" s="44"/>
    </row>
    <row r="33" spans="2:22" ht="94.5" customHeight="1" x14ac:dyDescent="0.25">
      <c r="B33" s="45" t="s">
        <v>45</v>
      </c>
      <c r="C33" s="88" t="str">
        <f>IFERROR(VLOOKUP(M12,$I$16:$J$22,2,0)+E29+E30,"Introducir límite")</f>
        <v>Introducir límite</v>
      </c>
      <c r="D33" s="46"/>
      <c r="E33" s="99"/>
      <c r="F33" s="99"/>
      <c r="G33" s="99"/>
      <c r="H33" s="99"/>
      <c r="I33" s="99"/>
      <c r="J33" s="99"/>
      <c r="K33" s="99"/>
      <c r="L33" s="47"/>
    </row>
    <row r="34" spans="2:22" ht="77.25" customHeight="1" x14ac:dyDescent="0.25">
      <c r="B34" s="49" t="s">
        <v>46</v>
      </c>
      <c r="C34" s="91">
        <f>L12+G29+E30</f>
        <v>100000</v>
      </c>
      <c r="D34" s="50"/>
      <c r="I34" s="47"/>
      <c r="J34" s="47"/>
      <c r="K34" s="47"/>
    </row>
    <row r="35" spans="2:22" ht="66" customHeight="1" x14ac:dyDescent="0.25">
      <c r="B35" s="45" t="s">
        <v>81</v>
      </c>
      <c r="C35" s="98" t="str">
        <f>+IFERROR(SUM(C33-E30),"Introducir límite")</f>
        <v>Introducir límite</v>
      </c>
      <c r="E35" s="100" t="s">
        <v>47</v>
      </c>
      <c r="F35" s="100"/>
      <c r="G35" s="100"/>
      <c r="H35" s="100"/>
      <c r="O35" s="51"/>
      <c r="P35" s="51"/>
      <c r="Q35" s="51"/>
      <c r="R35" s="51"/>
      <c r="S35" s="51"/>
      <c r="T35" s="51"/>
      <c r="V35" s="51"/>
    </row>
    <row r="36" spans="2:22" ht="69.75" customHeight="1" x14ac:dyDescent="0.25">
      <c r="B36" s="45" t="s">
        <v>82</v>
      </c>
      <c r="C36" s="98">
        <f>+SUM(G29,L12)</f>
        <v>0</v>
      </c>
      <c r="E36" s="100"/>
      <c r="F36" s="100"/>
      <c r="G36" s="100"/>
      <c r="H36" s="100"/>
      <c r="I36" s="52"/>
      <c r="J36" s="52"/>
      <c r="K36" s="52"/>
      <c r="L36" s="52"/>
      <c r="O36" s="47"/>
      <c r="P36" s="47"/>
      <c r="Q36" s="47"/>
      <c r="R36" s="47"/>
      <c r="S36" s="47"/>
    </row>
    <row r="37" spans="2:22" ht="11.25" customHeight="1" x14ac:dyDescent="0.25">
      <c r="B37" s="53"/>
      <c r="C37" s="53"/>
      <c r="D37" s="53"/>
      <c r="E37" s="100"/>
      <c r="F37" s="100"/>
      <c r="G37" s="100"/>
      <c r="H37" s="100"/>
      <c r="I37" s="52"/>
      <c r="J37" s="52"/>
      <c r="K37" s="52"/>
      <c r="L37" s="52"/>
      <c r="O37" s="47"/>
      <c r="P37" s="47"/>
      <c r="Q37" s="47"/>
      <c r="R37" s="47"/>
      <c r="S37" s="47"/>
    </row>
    <row r="38" spans="2:22" x14ac:dyDescent="0.25">
      <c r="C38" s="54"/>
      <c r="E38" s="100"/>
      <c r="F38" s="100"/>
      <c r="G38" s="100"/>
      <c r="H38" s="100"/>
      <c r="O38" s="47"/>
      <c r="P38" s="47"/>
      <c r="Q38" s="47"/>
      <c r="R38" s="47"/>
      <c r="S38" s="47"/>
    </row>
    <row r="39" spans="2:22" x14ac:dyDescent="0.25">
      <c r="C39" s="54"/>
      <c r="E39" s="100"/>
      <c r="F39" s="100"/>
      <c r="G39" s="100"/>
      <c r="H39" s="100"/>
    </row>
    <row r="40" spans="2:22" x14ac:dyDescent="0.25">
      <c r="E40" s="100"/>
      <c r="F40" s="100"/>
      <c r="G40" s="100"/>
      <c r="H40" s="100"/>
    </row>
    <row r="41" spans="2:22" x14ac:dyDescent="0.25">
      <c r="E41" s="100"/>
      <c r="F41" s="100"/>
      <c r="G41" s="100"/>
      <c r="H41" s="100"/>
    </row>
    <row r="42" spans="2:22" x14ac:dyDescent="0.25">
      <c r="E42" s="100"/>
      <c r="F42" s="100"/>
      <c r="G42" s="100"/>
      <c r="H42" s="100"/>
    </row>
    <row r="43" spans="2:22" x14ac:dyDescent="0.25">
      <c r="E43" s="100"/>
      <c r="F43" s="100"/>
      <c r="G43" s="100"/>
      <c r="H43" s="100"/>
    </row>
    <row r="44" spans="2:22" x14ac:dyDescent="0.25">
      <c r="E44" s="100"/>
      <c r="F44" s="100"/>
      <c r="G44" s="100"/>
      <c r="H44" s="100"/>
    </row>
    <row r="45" spans="2:22" x14ac:dyDescent="0.25">
      <c r="E45" s="100"/>
      <c r="F45" s="100"/>
      <c r="G45" s="100"/>
      <c r="H45" s="100"/>
    </row>
    <row r="46" spans="2:22" x14ac:dyDescent="0.25">
      <c r="E46" s="100"/>
      <c r="F46" s="100"/>
      <c r="G46" s="100"/>
      <c r="H46" s="100"/>
    </row>
    <row r="47" spans="2:22" x14ac:dyDescent="0.25">
      <c r="C47" s="55"/>
      <c r="D47" s="55"/>
      <c r="E47" s="100"/>
      <c r="F47" s="100"/>
      <c r="G47" s="100"/>
      <c r="H47" s="100"/>
    </row>
  </sheetData>
  <sheetProtection algorithmName="SHA-512" hashValue="BUOv21URyKscyeIrxysiFLCMX+73nmHiQi+4cvHzOI1fHlK24G9XMhIz4xmK6cmDFKiObRuqLxmzhgn/QdsLjw==" saltValue="Wst0gzlt8hLrdLUPOlzskA==" spinCount="100000" sheet="1" objects="1" scenarios="1"/>
  <mergeCells count="9">
    <mergeCell ref="E32:K33"/>
    <mergeCell ref="E35:H47"/>
    <mergeCell ref="B3:L3"/>
    <mergeCell ref="A11:A12"/>
    <mergeCell ref="B31:D31"/>
    <mergeCell ref="C6:M6"/>
    <mergeCell ref="B8:M8"/>
    <mergeCell ref="B9:M9"/>
    <mergeCell ref="E30:G30"/>
  </mergeCells>
  <conditionalFormatting sqref="D34">
    <cfRule type="cellIs" dxfId="22" priority="47" operator="greaterThan">
      <formula>$C$33</formula>
    </cfRule>
  </conditionalFormatting>
  <conditionalFormatting sqref="I23:I30">
    <cfRule type="cellIs" dxfId="21" priority="45" operator="greaterThan">
      <formula>$F$12</formula>
    </cfRule>
  </conditionalFormatting>
  <conditionalFormatting sqref="F29">
    <cfRule type="cellIs" dxfId="20" priority="20" operator="greaterThan">
      <formula>$F$14</formula>
    </cfRule>
  </conditionalFormatting>
  <conditionalFormatting sqref="I12">
    <cfRule type="cellIs" dxfId="19" priority="16" operator="greaterThan">
      <formula>$E$12</formula>
    </cfRule>
  </conditionalFormatting>
  <conditionalFormatting sqref="F16">
    <cfRule type="cellIs" dxfId="18" priority="15" operator="greaterThan">
      <formula>$C$16</formula>
    </cfRule>
  </conditionalFormatting>
  <conditionalFormatting sqref="F17">
    <cfRule type="cellIs" dxfId="17" priority="14" operator="greaterThan">
      <formula>$C$17</formula>
    </cfRule>
  </conditionalFormatting>
  <conditionalFormatting sqref="F18">
    <cfRule type="cellIs" dxfId="16" priority="13" operator="greaterThan">
      <formula>$C$18</formula>
    </cfRule>
  </conditionalFormatting>
  <conditionalFormatting sqref="F19">
    <cfRule type="cellIs" dxfId="15" priority="12" operator="greaterThan">
      <formula>$C$19</formula>
    </cfRule>
  </conditionalFormatting>
  <conditionalFormatting sqref="F20">
    <cfRule type="cellIs" dxfId="14" priority="11" operator="greaterThan">
      <formula>$C$20</formula>
    </cfRule>
  </conditionalFormatting>
  <conditionalFormatting sqref="F21">
    <cfRule type="cellIs" dxfId="13" priority="10" operator="greaterThan">
      <formula>$C$21</formula>
    </cfRule>
  </conditionalFormatting>
  <conditionalFormatting sqref="F22">
    <cfRule type="cellIs" dxfId="12" priority="8" operator="greaterThan">
      <formula>$C$22</formula>
    </cfRule>
  </conditionalFormatting>
  <conditionalFormatting sqref="F23">
    <cfRule type="cellIs" dxfId="11" priority="6" operator="greaterThan">
      <formula>$C$23</formula>
    </cfRule>
  </conditionalFormatting>
  <conditionalFormatting sqref="F24">
    <cfRule type="cellIs" dxfId="10" priority="5" operator="greaterThan">
      <formula>$C$24</formula>
    </cfRule>
  </conditionalFormatting>
  <conditionalFormatting sqref="F25">
    <cfRule type="cellIs" dxfId="9" priority="4" operator="greaterThan">
      <formula>$C$25</formula>
    </cfRule>
  </conditionalFormatting>
  <conditionalFormatting sqref="F26">
    <cfRule type="cellIs" dxfId="8" priority="3" operator="greaterThan">
      <formula>$C$26</formula>
    </cfRule>
  </conditionalFormatting>
  <conditionalFormatting sqref="F27">
    <cfRule type="cellIs" dxfId="7" priority="2" operator="greaterThan">
      <formula>$C$27</formula>
    </cfRule>
  </conditionalFormatting>
  <conditionalFormatting sqref="F28">
    <cfRule type="cellIs" dxfId="6" priority="1" operator="greaterThan">
      <formula>$C$28</formula>
    </cfRule>
  </conditionalFormatting>
  <pageMargins left="0.70866141732283472" right="0.70866141732283472" top="0.74803149606299213" bottom="0.74803149606299213" header="0.31496062992125984" footer="0.31496062992125984"/>
  <pageSetup paperSize="8" scale="3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B13C-1F7E-4EF1-8816-C4296449368F}">
  <sheetPr>
    <pageSetUpPr fitToPage="1"/>
  </sheetPr>
  <dimension ref="A3:V31"/>
  <sheetViews>
    <sheetView showGridLines="0" topLeftCell="B1" zoomScale="70" zoomScaleNormal="70" workbookViewId="0">
      <selection activeCell="F33" sqref="F33"/>
    </sheetView>
  </sheetViews>
  <sheetFormatPr baseColWidth="10" defaultColWidth="11.42578125" defaultRowHeight="15" x14ac:dyDescent="0.25"/>
  <cols>
    <col min="1" max="1" width="7.85546875" style="17" customWidth="1"/>
    <col min="2" max="2" width="56.7109375" style="17" customWidth="1"/>
    <col min="3" max="3" width="42.85546875" style="17" customWidth="1"/>
    <col min="4" max="4" width="41.28515625" style="17" customWidth="1"/>
    <col min="5" max="5" width="40" style="17" customWidth="1"/>
    <col min="6" max="6" width="37.7109375" style="17" customWidth="1"/>
    <col min="7" max="8" width="35.85546875" style="17" customWidth="1"/>
    <col min="9" max="9" width="34.42578125" style="17" customWidth="1"/>
    <col min="10" max="10" width="25.140625" style="17" customWidth="1"/>
    <col min="11" max="11" width="28.140625" style="17" customWidth="1"/>
    <col min="12" max="12" width="31.85546875" style="17" customWidth="1"/>
    <col min="13" max="13" width="36.7109375" style="17" customWidth="1"/>
    <col min="14" max="14" width="50.7109375" style="17" customWidth="1"/>
    <col min="15" max="15" width="19.140625" style="17" bestFit="1" customWidth="1"/>
    <col min="16" max="17" width="19.140625" style="17" customWidth="1"/>
    <col min="18" max="18" width="24.28515625" style="17" customWidth="1"/>
    <col min="19" max="19" width="19.140625" style="17" customWidth="1"/>
    <col min="20" max="20" width="19.140625" style="17" bestFit="1" customWidth="1"/>
    <col min="21" max="21" width="13.140625" style="17" bestFit="1" customWidth="1"/>
    <col min="22" max="22" width="50.7109375" style="17" customWidth="1"/>
    <col min="23" max="16384" width="11.42578125" style="17"/>
  </cols>
  <sheetData>
    <row r="3" spans="1:22" ht="21" x14ac:dyDescent="0.35">
      <c r="B3" s="101" t="s">
        <v>0</v>
      </c>
      <c r="C3" s="101"/>
      <c r="D3" s="101"/>
      <c r="E3" s="101"/>
      <c r="F3" s="101"/>
      <c r="G3" s="101"/>
      <c r="H3" s="101"/>
      <c r="I3" s="101"/>
      <c r="J3" s="101"/>
      <c r="K3" s="101"/>
      <c r="L3" s="101"/>
      <c r="M3" s="18"/>
    </row>
    <row r="4" spans="1:22" ht="18.75" x14ac:dyDescent="0.3">
      <c r="B4" s="19"/>
      <c r="C4" s="19"/>
      <c r="D4" s="19"/>
      <c r="E4" s="19"/>
      <c r="F4" s="19"/>
    </row>
    <row r="5" spans="1:22" ht="18.75" x14ac:dyDescent="0.3">
      <c r="B5" s="19"/>
      <c r="C5" s="19"/>
      <c r="D5" s="19"/>
      <c r="E5" s="19"/>
      <c r="F5" s="19"/>
    </row>
    <row r="6" spans="1:22" ht="29.45" customHeight="1" x14ac:dyDescent="0.25">
      <c r="B6" s="20" t="s">
        <v>1</v>
      </c>
      <c r="C6" s="117"/>
      <c r="D6" s="118"/>
      <c r="E6" s="118"/>
      <c r="F6" s="118"/>
      <c r="G6" s="118"/>
      <c r="H6" s="118"/>
      <c r="I6" s="118"/>
      <c r="J6" s="119"/>
    </row>
    <row r="8" spans="1:22" ht="25.5" customHeight="1" x14ac:dyDescent="0.25">
      <c r="B8" s="123" t="s">
        <v>75</v>
      </c>
      <c r="C8" s="124"/>
      <c r="D8" s="124"/>
      <c r="E8" s="124"/>
      <c r="F8" s="124"/>
      <c r="G8" s="124"/>
      <c r="H8" s="124"/>
      <c r="I8" s="124"/>
      <c r="J8" s="125"/>
    </row>
    <row r="9" spans="1:22" ht="24" customHeight="1" x14ac:dyDescent="0.25">
      <c r="B9" s="123" t="s">
        <v>2</v>
      </c>
      <c r="C9" s="124"/>
      <c r="D9" s="124"/>
      <c r="E9" s="124"/>
      <c r="F9" s="124"/>
      <c r="G9" s="124"/>
      <c r="H9" s="124"/>
      <c r="I9" s="124"/>
      <c r="J9" s="125"/>
    </row>
    <row r="10" spans="1:22" ht="15.75" thickBot="1" x14ac:dyDescent="0.3"/>
    <row r="11" spans="1:22" s="27" customFormat="1" ht="90" customHeight="1" thickBot="1" x14ac:dyDescent="0.3">
      <c r="A11" s="120"/>
      <c r="B11" s="21" t="s">
        <v>3</v>
      </c>
      <c r="C11" s="22" t="s">
        <v>15</v>
      </c>
      <c r="D11" s="23" t="s">
        <v>18</v>
      </c>
      <c r="E11" s="17"/>
      <c r="F11" s="47"/>
      <c r="G11" s="48"/>
      <c r="H11" s="48"/>
      <c r="I11" s="48"/>
      <c r="J11" s="48"/>
      <c r="K11" s="48"/>
      <c r="L11" s="47"/>
      <c r="M11" s="26"/>
      <c r="N11" s="26"/>
      <c r="O11" s="26"/>
      <c r="P11" s="26"/>
      <c r="Q11" s="26"/>
      <c r="R11" s="26"/>
      <c r="S11" s="26"/>
      <c r="T11" s="26"/>
      <c r="U11" s="26"/>
      <c r="V11" s="26"/>
    </row>
    <row r="12" spans="1:22" s="27" customFormat="1" ht="69.75" customHeight="1" thickBot="1" x14ac:dyDescent="0.3">
      <c r="A12" s="120"/>
      <c r="B12" s="28" t="s">
        <v>48</v>
      </c>
      <c r="C12" s="92">
        <v>92145.279999999999</v>
      </c>
      <c r="D12" s="3">
        <v>0</v>
      </c>
      <c r="E12" s="17"/>
      <c r="F12" s="47"/>
      <c r="G12" s="48"/>
      <c r="H12" s="48"/>
      <c r="I12" s="48"/>
      <c r="J12" s="48"/>
      <c r="K12" s="48"/>
      <c r="L12" s="47"/>
      <c r="M12" s="26"/>
      <c r="N12" s="26"/>
      <c r="O12" s="26"/>
      <c r="P12" s="26"/>
      <c r="Q12" s="26"/>
      <c r="R12" s="26"/>
      <c r="S12" s="26"/>
      <c r="T12" s="26"/>
    </row>
    <row r="13" spans="1:22" s="27" customFormat="1" ht="84.75" customHeight="1" thickBot="1" x14ac:dyDescent="0.3">
      <c r="A13" s="120"/>
      <c r="B13" s="21" t="s">
        <v>3</v>
      </c>
      <c r="C13" s="22" t="s">
        <v>49</v>
      </c>
      <c r="D13" s="23" t="s">
        <v>50</v>
      </c>
      <c r="E13" s="23" t="s">
        <v>51</v>
      </c>
      <c r="F13" s="24"/>
      <c r="G13" s="25"/>
      <c r="H13" s="26"/>
      <c r="K13" s="26"/>
      <c r="L13" s="26"/>
      <c r="M13" s="26"/>
      <c r="N13" s="26"/>
      <c r="O13" s="32"/>
    </row>
    <row r="14" spans="1:22" s="27" customFormat="1" ht="65.25" customHeight="1" x14ac:dyDescent="0.25">
      <c r="A14" s="120"/>
      <c r="B14" s="28" t="s">
        <v>52</v>
      </c>
      <c r="C14" s="56">
        <v>6</v>
      </c>
      <c r="D14" s="92">
        <v>15382.27</v>
      </c>
      <c r="E14" s="3">
        <v>0</v>
      </c>
      <c r="F14" s="43"/>
      <c r="H14" s="26"/>
      <c r="K14" s="26"/>
      <c r="L14" s="26"/>
      <c r="M14" s="26"/>
      <c r="N14" s="26"/>
      <c r="O14" s="32"/>
    </row>
    <row r="15" spans="1:22" s="27" customFormat="1" ht="96.75" customHeight="1" x14ac:dyDescent="0.25">
      <c r="B15" s="121" t="s">
        <v>84</v>
      </c>
      <c r="C15" s="121"/>
      <c r="D15" s="121"/>
      <c r="E15" s="38"/>
      <c r="F15" s="39"/>
      <c r="G15" s="24"/>
      <c r="H15" s="24"/>
      <c r="I15" s="24"/>
      <c r="J15" s="24"/>
      <c r="K15" s="24"/>
      <c r="L15" s="25"/>
      <c r="M15" s="17"/>
      <c r="N15" s="17"/>
      <c r="O15" s="40"/>
      <c r="Q15" s="40"/>
      <c r="R15" s="40"/>
      <c r="S15" s="32"/>
      <c r="U15" s="26"/>
    </row>
    <row r="16" spans="1:22" ht="42.75" customHeight="1" x14ac:dyDescent="0.25">
      <c r="B16" s="41" t="s">
        <v>43</v>
      </c>
      <c r="C16" s="41" t="s">
        <v>44</v>
      </c>
      <c r="D16" s="42"/>
      <c r="E16" s="122" t="s">
        <v>73</v>
      </c>
      <c r="F16" s="122"/>
      <c r="G16" s="122"/>
      <c r="H16" s="122"/>
      <c r="I16" s="122"/>
      <c r="J16" s="43"/>
      <c r="K16" s="43"/>
      <c r="L16" s="27"/>
      <c r="M16" s="27"/>
      <c r="O16" s="40"/>
      <c r="U16" s="44"/>
      <c r="V16" s="44"/>
    </row>
    <row r="17" spans="2:22" ht="70.5" customHeight="1" x14ac:dyDescent="0.25">
      <c r="B17" s="45" t="s">
        <v>53</v>
      </c>
      <c r="C17" s="93">
        <f>C12+D14</f>
        <v>107527.55</v>
      </c>
      <c r="D17" s="46"/>
      <c r="F17" s="47"/>
      <c r="G17" s="48"/>
      <c r="H17" s="48"/>
      <c r="I17" s="48"/>
      <c r="J17" s="48"/>
      <c r="K17" s="48"/>
      <c r="L17" s="47"/>
    </row>
    <row r="18" spans="2:22" ht="75.75" customHeight="1" x14ac:dyDescent="0.25">
      <c r="B18" s="49" t="s">
        <v>46</v>
      </c>
      <c r="C18" s="91">
        <f>D12+E14</f>
        <v>0</v>
      </c>
      <c r="D18" s="50"/>
      <c r="E18" s="108" t="s">
        <v>47</v>
      </c>
      <c r="F18" s="109"/>
      <c r="G18" s="109"/>
      <c r="H18" s="110"/>
      <c r="I18" s="47"/>
      <c r="J18" s="47"/>
      <c r="K18" s="47"/>
    </row>
    <row r="19" spans="2:22" ht="20.45" customHeight="1" x14ac:dyDescent="0.25">
      <c r="E19" s="111"/>
      <c r="F19" s="112"/>
      <c r="G19" s="112"/>
      <c r="H19" s="113"/>
      <c r="O19" s="51"/>
      <c r="P19" s="51"/>
      <c r="Q19" s="51"/>
      <c r="R19" s="51"/>
      <c r="S19" s="51"/>
      <c r="T19" s="51"/>
      <c r="V19" s="51"/>
    </row>
    <row r="20" spans="2:22" ht="17.25" customHeight="1" x14ac:dyDescent="0.25">
      <c r="E20" s="111"/>
      <c r="F20" s="112"/>
      <c r="G20" s="112"/>
      <c r="H20" s="113"/>
      <c r="I20" s="52"/>
      <c r="J20" s="52"/>
      <c r="K20" s="52"/>
      <c r="L20" s="52"/>
      <c r="O20" s="47"/>
      <c r="P20" s="47"/>
      <c r="Q20" s="47"/>
      <c r="R20" s="47"/>
      <c r="S20" s="47"/>
    </row>
    <row r="21" spans="2:22" ht="11.25" customHeight="1" x14ac:dyDescent="0.25">
      <c r="B21" s="53"/>
      <c r="C21" s="53"/>
      <c r="D21" s="53"/>
      <c r="E21" s="111"/>
      <c r="F21" s="112"/>
      <c r="G21" s="112"/>
      <c r="H21" s="113"/>
      <c r="I21" s="52"/>
      <c r="J21" s="52"/>
      <c r="K21" s="52"/>
      <c r="L21" s="52"/>
      <c r="O21" s="47"/>
      <c r="P21" s="47"/>
      <c r="Q21" s="47"/>
      <c r="R21" s="47"/>
      <c r="S21" s="47"/>
    </row>
    <row r="22" spans="2:22" x14ac:dyDescent="0.25">
      <c r="C22" s="54"/>
      <c r="E22" s="111"/>
      <c r="F22" s="112"/>
      <c r="G22" s="112"/>
      <c r="H22" s="113"/>
      <c r="O22" s="47"/>
      <c r="P22" s="47"/>
      <c r="Q22" s="47"/>
      <c r="R22" s="47"/>
      <c r="S22" s="47"/>
    </row>
    <row r="23" spans="2:22" x14ac:dyDescent="0.25">
      <c r="C23" s="54"/>
      <c r="E23" s="111"/>
      <c r="F23" s="112"/>
      <c r="G23" s="112"/>
      <c r="H23" s="113"/>
    </row>
    <row r="24" spans="2:22" x14ac:dyDescent="0.25">
      <c r="E24" s="111"/>
      <c r="F24" s="112"/>
      <c r="G24" s="112"/>
      <c r="H24" s="113"/>
    </row>
    <row r="25" spans="2:22" x14ac:dyDescent="0.25">
      <c r="C25" s="47"/>
      <c r="E25" s="111"/>
      <c r="F25" s="112"/>
      <c r="G25" s="112"/>
      <c r="H25" s="113"/>
    </row>
    <row r="26" spans="2:22" x14ac:dyDescent="0.25">
      <c r="E26" s="114"/>
      <c r="F26" s="115"/>
      <c r="G26" s="115"/>
      <c r="H26" s="116"/>
    </row>
    <row r="27" spans="2:22" x14ac:dyDescent="0.25">
      <c r="F27" s="55"/>
    </row>
    <row r="28" spans="2:22" x14ac:dyDescent="0.25">
      <c r="F28" s="55"/>
    </row>
    <row r="29" spans="2:22" x14ac:dyDescent="0.25">
      <c r="F29" s="55"/>
    </row>
    <row r="30" spans="2:22" x14ac:dyDescent="0.25">
      <c r="F30" s="55"/>
    </row>
    <row r="31" spans="2:22" x14ac:dyDescent="0.25">
      <c r="C31" s="55"/>
      <c r="D31" s="55"/>
      <c r="E31" s="55"/>
      <c r="F31" s="55"/>
    </row>
  </sheetData>
  <sheetProtection algorithmName="SHA-512" hashValue="dlwTILfKt7AIvbcfADf3CpFFjrxX1pyhxrQlO9X2qeexwvalOOUYQhCydAK3Ght09WtfwnjmJ+1QdzJq+UK1Jg==" saltValue="5mG2xUYax0BOUOWNgdSQNA==" spinCount="100000" sheet="1" objects="1" scenarios="1"/>
  <mergeCells count="8">
    <mergeCell ref="E18:H26"/>
    <mergeCell ref="B3:L3"/>
    <mergeCell ref="C6:J6"/>
    <mergeCell ref="A11:A14"/>
    <mergeCell ref="B15:D15"/>
    <mergeCell ref="E16:I16"/>
    <mergeCell ref="B9:J9"/>
    <mergeCell ref="B8:J8"/>
  </mergeCells>
  <conditionalFormatting sqref="D18">
    <cfRule type="cellIs" dxfId="5" priority="11" operator="greaterThan">
      <formula>$C$17</formula>
    </cfRule>
  </conditionalFormatting>
  <conditionalFormatting sqref="D12">
    <cfRule type="cellIs" dxfId="4" priority="2" operator="greaterThan">
      <formula>$C$12</formula>
    </cfRule>
  </conditionalFormatting>
  <conditionalFormatting sqref="E14">
    <cfRule type="cellIs" dxfId="3" priority="1" operator="greaterThan">
      <formula>$D$14</formula>
    </cfRule>
  </conditionalFormatting>
  <pageMargins left="0.70866141732283472" right="0.70866141732283472" top="0.74803149606299213" bottom="0.74803149606299213" header="0.31496062992125984" footer="0.31496062992125984"/>
  <pageSetup paperSize="8"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E4249-0444-49DD-B459-6EEE36C784FC}">
  <sheetPr>
    <pageSetUpPr fitToPage="1"/>
  </sheetPr>
  <dimension ref="A3:V32"/>
  <sheetViews>
    <sheetView showGridLines="0" zoomScale="70" zoomScaleNormal="70" workbookViewId="0">
      <selection activeCell="G18" sqref="G18"/>
    </sheetView>
  </sheetViews>
  <sheetFormatPr baseColWidth="10" defaultColWidth="11.42578125" defaultRowHeight="15" x14ac:dyDescent="0.25"/>
  <cols>
    <col min="1" max="1" width="7.85546875" style="17" customWidth="1"/>
    <col min="2" max="2" width="56.7109375" style="17" customWidth="1"/>
    <col min="3" max="4" width="41.28515625" style="17" customWidth="1"/>
    <col min="5" max="5" width="40" style="17" customWidth="1"/>
    <col min="6" max="6" width="37.7109375" style="17" customWidth="1"/>
    <col min="7" max="8" width="35.85546875" style="17" customWidth="1"/>
    <col min="9" max="9" width="34.42578125" style="17" customWidth="1"/>
    <col min="10" max="10" width="36" style="17" customWidth="1"/>
    <col min="11" max="11" width="28.140625" style="17" customWidth="1"/>
    <col min="12" max="12" width="31.85546875" style="17" customWidth="1"/>
    <col min="13" max="13" width="36.7109375" style="17" customWidth="1"/>
    <col min="14" max="14" width="50.7109375" style="17" customWidth="1"/>
    <col min="15" max="15" width="19.140625" style="17" bestFit="1" customWidth="1"/>
    <col min="16" max="17" width="19.140625" style="17" customWidth="1"/>
    <col min="18" max="18" width="24.28515625" style="17" customWidth="1"/>
    <col min="19" max="19" width="19.140625" style="17" customWidth="1"/>
    <col min="20" max="20" width="19.140625" style="17" bestFit="1" customWidth="1"/>
    <col min="21" max="21" width="13.140625" style="17" bestFit="1" customWidth="1"/>
    <col min="22" max="22" width="50.7109375" style="17" customWidth="1"/>
    <col min="23" max="16384" width="11.42578125" style="17"/>
  </cols>
  <sheetData>
    <row r="3" spans="1:22" ht="21" x14ac:dyDescent="0.35">
      <c r="B3" s="101" t="s">
        <v>0</v>
      </c>
      <c r="C3" s="101"/>
      <c r="D3" s="101"/>
      <c r="E3" s="101"/>
      <c r="F3" s="101"/>
      <c r="G3" s="101"/>
      <c r="H3" s="101"/>
      <c r="I3" s="101"/>
      <c r="J3" s="101"/>
      <c r="K3" s="101"/>
      <c r="L3" s="101"/>
      <c r="M3" s="18"/>
    </row>
    <row r="4" spans="1:22" ht="18.75" x14ac:dyDescent="0.3">
      <c r="B4" s="19"/>
      <c r="C4" s="19"/>
      <c r="D4" s="19"/>
      <c r="E4" s="19"/>
      <c r="F4" s="19"/>
    </row>
    <row r="5" spans="1:22" ht="18.75" x14ac:dyDescent="0.3">
      <c r="B5" s="19"/>
      <c r="C5" s="19"/>
      <c r="D5" s="19"/>
      <c r="E5" s="19"/>
      <c r="F5" s="19"/>
    </row>
    <row r="6" spans="1:22" ht="29.45" customHeight="1" x14ac:dyDescent="0.25">
      <c r="B6" s="20" t="s">
        <v>1</v>
      </c>
      <c r="C6" s="117"/>
      <c r="D6" s="118"/>
      <c r="E6" s="118"/>
      <c r="F6" s="118"/>
      <c r="G6" s="118"/>
      <c r="H6" s="118"/>
      <c r="I6" s="119"/>
    </row>
    <row r="8" spans="1:22" ht="25.5" customHeight="1" x14ac:dyDescent="0.25">
      <c r="B8" s="123" t="s">
        <v>74</v>
      </c>
      <c r="C8" s="124"/>
      <c r="D8" s="124"/>
      <c r="E8" s="124"/>
      <c r="F8" s="124"/>
      <c r="G8" s="124"/>
      <c r="H8" s="124"/>
      <c r="I8" s="125"/>
    </row>
    <row r="9" spans="1:22" ht="24" customHeight="1" x14ac:dyDescent="0.25">
      <c r="B9" s="123" t="s">
        <v>2</v>
      </c>
      <c r="C9" s="124"/>
      <c r="D9" s="124"/>
      <c r="E9" s="124"/>
      <c r="F9" s="124"/>
      <c r="G9" s="124"/>
      <c r="H9" s="124"/>
      <c r="I9" s="125"/>
    </row>
    <row r="10" spans="1:22" ht="15.75" thickBot="1" x14ac:dyDescent="0.3"/>
    <row r="11" spans="1:22" s="27" customFormat="1" ht="90" customHeight="1" thickBot="1" x14ac:dyDescent="0.3">
      <c r="A11" s="120"/>
      <c r="B11" s="21" t="s">
        <v>3</v>
      </c>
      <c r="C11" s="22" t="s">
        <v>54</v>
      </c>
      <c r="D11" s="22" t="s">
        <v>55</v>
      </c>
      <c r="E11" s="23" t="s">
        <v>56</v>
      </c>
      <c r="F11" s="23" t="s">
        <v>57</v>
      </c>
      <c r="G11" s="23" t="s">
        <v>15</v>
      </c>
      <c r="H11" s="23" t="s">
        <v>58</v>
      </c>
      <c r="I11" s="23" t="s">
        <v>59</v>
      </c>
      <c r="J11" s="24"/>
      <c r="K11" s="24"/>
      <c r="L11" s="25"/>
      <c r="M11" s="26"/>
      <c r="N11" s="26"/>
      <c r="O11" s="26"/>
      <c r="P11" s="26"/>
      <c r="Q11" s="26"/>
      <c r="R11" s="26"/>
      <c r="S11" s="26"/>
      <c r="T11" s="26"/>
      <c r="U11" s="26"/>
      <c r="V11" s="26"/>
    </row>
    <row r="12" spans="1:22" s="27" customFormat="1" ht="58.5" customHeight="1" thickBot="1" x14ac:dyDescent="0.3">
      <c r="A12" s="120"/>
      <c r="B12" s="28" t="s">
        <v>60</v>
      </c>
      <c r="C12" s="29">
        <v>17207487.629999999</v>
      </c>
      <c r="D12" s="29">
        <v>13060989.859999999</v>
      </c>
      <c r="E12" s="29">
        <f>C12+D12</f>
        <v>30268477.489999998</v>
      </c>
      <c r="F12" s="30">
        <v>0.39</v>
      </c>
      <c r="G12" s="29">
        <f>+E12*(F12+0.12)/1000</f>
        <v>15436.9235199</v>
      </c>
      <c r="H12" s="16">
        <v>0</v>
      </c>
      <c r="I12" s="31">
        <f>+E12*(H12+0.12)/1000</f>
        <v>3632.2172987999993</v>
      </c>
      <c r="J12" s="32" t="s">
        <v>61</v>
      </c>
      <c r="K12" s="24"/>
      <c r="L12" s="25"/>
      <c r="M12" s="26"/>
      <c r="P12" s="26"/>
      <c r="Q12" s="26"/>
      <c r="R12" s="26"/>
      <c r="S12" s="26"/>
      <c r="T12" s="32"/>
    </row>
    <row r="13" spans="1:22" s="27" customFormat="1" ht="51" customHeight="1" thickBot="1" x14ac:dyDescent="0.3">
      <c r="A13" s="120"/>
      <c r="B13" s="21" t="s">
        <v>3</v>
      </c>
      <c r="C13" s="22" t="s">
        <v>62</v>
      </c>
      <c r="D13" s="23" t="s">
        <v>63</v>
      </c>
      <c r="E13" s="23" t="s">
        <v>15</v>
      </c>
      <c r="F13" s="23" t="s">
        <v>64</v>
      </c>
      <c r="G13" s="23" t="s">
        <v>18</v>
      </c>
      <c r="H13" s="24"/>
      <c r="I13" s="24"/>
      <c r="J13" s="24"/>
      <c r="K13" s="24"/>
      <c r="L13" s="25"/>
      <c r="M13" s="26"/>
      <c r="P13" s="26"/>
      <c r="Q13" s="26"/>
      <c r="R13" s="26"/>
      <c r="S13" s="26"/>
      <c r="T13" s="32"/>
    </row>
    <row r="14" spans="1:22" s="27" customFormat="1" ht="53.25" customHeight="1" x14ac:dyDescent="0.25">
      <c r="A14" s="120"/>
      <c r="B14" s="28" t="s">
        <v>65</v>
      </c>
      <c r="C14" s="29">
        <v>700000</v>
      </c>
      <c r="D14" s="33">
        <v>11.8</v>
      </c>
      <c r="E14" s="29">
        <f>+C14*(D14+0.18)/1000</f>
        <v>8386</v>
      </c>
      <c r="F14" s="13">
        <v>0</v>
      </c>
      <c r="G14" s="31">
        <f>+C14*(F14+0.18)/1000</f>
        <v>126</v>
      </c>
      <c r="H14" s="32" t="s">
        <v>66</v>
      </c>
      <c r="I14" s="24"/>
      <c r="J14" s="24"/>
      <c r="K14" s="24"/>
      <c r="L14" s="25"/>
      <c r="M14" s="26"/>
      <c r="P14" s="26"/>
      <c r="Q14" s="26"/>
      <c r="R14" s="26"/>
      <c r="S14" s="26"/>
      <c r="T14" s="32"/>
    </row>
    <row r="15" spans="1:22" s="27" customFormat="1" ht="53.25" customHeight="1" x14ac:dyDescent="0.25">
      <c r="A15" s="90"/>
      <c r="B15" s="34"/>
      <c r="C15" s="24"/>
      <c r="D15" s="35"/>
      <c r="E15" s="24"/>
      <c r="F15" s="36"/>
      <c r="G15" s="37"/>
      <c r="H15" s="24"/>
      <c r="I15" s="24"/>
      <c r="J15" s="24"/>
      <c r="K15" s="24"/>
      <c r="L15" s="25"/>
      <c r="M15" s="26"/>
      <c r="P15" s="26"/>
      <c r="Q15" s="26"/>
      <c r="R15" s="26"/>
      <c r="S15" s="26"/>
      <c r="T15" s="32"/>
    </row>
    <row r="16" spans="1:22" s="27" customFormat="1" ht="96.75" customHeight="1" x14ac:dyDescent="0.25">
      <c r="B16" s="103" t="s">
        <v>85</v>
      </c>
      <c r="C16" s="103"/>
      <c r="D16" s="104"/>
      <c r="E16" s="38"/>
      <c r="F16" s="39"/>
      <c r="G16" s="24"/>
      <c r="H16" s="24"/>
      <c r="I16" s="24"/>
      <c r="J16" s="24"/>
      <c r="K16" s="24"/>
      <c r="L16" s="25"/>
      <c r="M16" s="17"/>
      <c r="N16" s="17"/>
      <c r="O16" s="40"/>
      <c r="Q16" s="40"/>
      <c r="R16" s="40"/>
      <c r="S16" s="32"/>
      <c r="U16" s="26"/>
    </row>
    <row r="17" spans="2:22" ht="39.75" customHeight="1" x14ac:dyDescent="0.25">
      <c r="B17" s="41" t="s">
        <v>43</v>
      </c>
      <c r="C17" s="41" t="s">
        <v>44</v>
      </c>
      <c r="D17" s="42"/>
      <c r="E17" s="122" t="s">
        <v>73</v>
      </c>
      <c r="F17" s="122"/>
      <c r="G17" s="122"/>
      <c r="H17" s="122"/>
      <c r="I17" s="122"/>
      <c r="J17" s="43"/>
      <c r="K17" s="43"/>
      <c r="L17" s="27"/>
      <c r="M17" s="27"/>
      <c r="O17" s="40"/>
      <c r="U17" s="44"/>
      <c r="V17" s="44"/>
    </row>
    <row r="18" spans="2:22" ht="70.5" customHeight="1" x14ac:dyDescent="0.25">
      <c r="B18" s="45" t="s">
        <v>67</v>
      </c>
      <c r="C18" s="93">
        <f>G12+E14</f>
        <v>23822.9235199</v>
      </c>
      <c r="D18" s="46"/>
      <c r="F18" s="47"/>
      <c r="G18" s="48"/>
      <c r="H18" s="48"/>
      <c r="I18" s="48"/>
      <c r="J18" s="48"/>
      <c r="K18" s="48"/>
      <c r="L18" s="47"/>
    </row>
    <row r="19" spans="2:22" ht="57.75" customHeight="1" x14ac:dyDescent="0.25">
      <c r="B19" s="49" t="s">
        <v>68</v>
      </c>
      <c r="C19" s="91">
        <f>I12+G14</f>
        <v>3758.2172987999993</v>
      </c>
      <c r="D19" s="50"/>
      <c r="E19" s="108" t="s">
        <v>47</v>
      </c>
      <c r="F19" s="109"/>
      <c r="G19" s="109"/>
      <c r="H19" s="110"/>
      <c r="I19" s="47"/>
      <c r="J19" s="47"/>
      <c r="K19" s="47"/>
    </row>
    <row r="20" spans="2:22" ht="20.45" customHeight="1" x14ac:dyDescent="0.25">
      <c r="E20" s="111"/>
      <c r="F20" s="112"/>
      <c r="G20" s="112"/>
      <c r="H20" s="113"/>
      <c r="O20" s="51"/>
      <c r="P20" s="51"/>
      <c r="Q20" s="51"/>
      <c r="R20" s="51"/>
      <c r="S20" s="51"/>
      <c r="T20" s="51"/>
      <c r="V20" s="51"/>
    </row>
    <row r="21" spans="2:22" ht="17.25" customHeight="1" x14ac:dyDescent="0.25">
      <c r="E21" s="111"/>
      <c r="F21" s="112"/>
      <c r="G21" s="112"/>
      <c r="H21" s="113"/>
      <c r="I21" s="52"/>
      <c r="J21" s="52"/>
      <c r="K21" s="52"/>
      <c r="L21" s="52"/>
      <c r="O21" s="47"/>
      <c r="P21" s="47"/>
      <c r="Q21" s="47"/>
      <c r="R21" s="47"/>
      <c r="S21" s="47"/>
    </row>
    <row r="22" spans="2:22" ht="11.25" customHeight="1" x14ac:dyDescent="0.25">
      <c r="B22" s="53"/>
      <c r="C22" s="54"/>
      <c r="D22" s="53"/>
      <c r="E22" s="111"/>
      <c r="F22" s="112"/>
      <c r="G22" s="112"/>
      <c r="H22" s="113"/>
      <c r="I22" s="52"/>
      <c r="J22" s="52"/>
      <c r="K22" s="52"/>
      <c r="L22" s="52"/>
      <c r="O22" s="47"/>
      <c r="P22" s="47"/>
      <c r="Q22" s="47"/>
      <c r="R22" s="47"/>
      <c r="S22" s="47"/>
    </row>
    <row r="23" spans="2:22" x14ac:dyDescent="0.25">
      <c r="C23" s="54"/>
      <c r="E23" s="111"/>
      <c r="F23" s="112"/>
      <c r="G23" s="112"/>
      <c r="H23" s="113"/>
      <c r="O23" s="47"/>
      <c r="P23" s="47"/>
      <c r="Q23" s="47"/>
      <c r="R23" s="47"/>
      <c r="S23" s="47"/>
    </row>
    <row r="24" spans="2:22" x14ac:dyDescent="0.25">
      <c r="C24" s="54"/>
      <c r="E24" s="111"/>
      <c r="F24" s="112"/>
      <c r="G24" s="112"/>
      <c r="H24" s="113"/>
    </row>
    <row r="25" spans="2:22" x14ac:dyDescent="0.25">
      <c r="E25" s="111"/>
      <c r="F25" s="112"/>
      <c r="G25" s="112"/>
      <c r="H25" s="113"/>
    </row>
    <row r="26" spans="2:22" x14ac:dyDescent="0.25">
      <c r="E26" s="111"/>
      <c r="F26" s="112"/>
      <c r="G26" s="112"/>
      <c r="H26" s="113"/>
    </row>
    <row r="27" spans="2:22" x14ac:dyDescent="0.25">
      <c r="E27" s="114"/>
      <c r="F27" s="115"/>
      <c r="G27" s="115"/>
      <c r="H27" s="116"/>
    </row>
    <row r="28" spans="2:22" x14ac:dyDescent="0.25">
      <c r="F28" s="55"/>
    </row>
    <row r="29" spans="2:22" x14ac:dyDescent="0.25">
      <c r="F29" s="55"/>
    </row>
    <row r="30" spans="2:22" x14ac:dyDescent="0.25">
      <c r="F30" s="55"/>
    </row>
    <row r="31" spans="2:22" x14ac:dyDescent="0.25">
      <c r="F31" s="55"/>
    </row>
    <row r="32" spans="2:22" x14ac:dyDescent="0.25">
      <c r="C32" s="55"/>
      <c r="D32" s="55"/>
      <c r="E32" s="55"/>
      <c r="F32" s="55"/>
    </row>
  </sheetData>
  <sheetProtection algorithmName="SHA-512" hashValue="tVEteeswj2I8F89DC7LzsOx4XJhkHyJ3l2xreQXMtvKZ4CBoKILWEIU4UUcVnDTQgAumfS1gfsrUvhME4Std6Q==" saltValue="v709ZMuaSJkOuL8nI0kEcg==" spinCount="100000" sheet="1" objects="1" scenarios="1"/>
  <mergeCells count="8">
    <mergeCell ref="E19:H27"/>
    <mergeCell ref="B3:L3"/>
    <mergeCell ref="A11:A14"/>
    <mergeCell ref="B16:D16"/>
    <mergeCell ref="E17:I17"/>
    <mergeCell ref="B8:I8"/>
    <mergeCell ref="B9:I9"/>
    <mergeCell ref="C6:I6"/>
  </mergeCells>
  <conditionalFormatting sqref="D19">
    <cfRule type="cellIs" dxfId="2" priority="16" operator="greaterThan">
      <formula>$C$18</formula>
    </cfRule>
  </conditionalFormatting>
  <conditionalFormatting sqref="H12">
    <cfRule type="cellIs" dxfId="1" priority="2" operator="greaterThan">
      <formula>$F$12</formula>
    </cfRule>
  </conditionalFormatting>
  <conditionalFormatting sqref="F14">
    <cfRule type="cellIs" dxfId="0" priority="1" operator="greaterThan">
      <formula>$D$14</formula>
    </cfRule>
  </conditionalFormatting>
  <pageMargins left="0.70866141732283472" right="0.70866141732283472" top="0.74803149606299213" bottom="0.74803149606299213" header="0.31496062992125984" footer="0.31496062992125984"/>
  <pageSetup paperSize="8"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F90B5-E246-434C-81A8-C1E47A2E2B6B}">
  <dimension ref="B4:F12"/>
  <sheetViews>
    <sheetView showGridLines="0" workbookViewId="0">
      <selection activeCell="L16" sqref="L16"/>
    </sheetView>
  </sheetViews>
  <sheetFormatPr baseColWidth="10" defaultColWidth="11.42578125" defaultRowHeight="15" x14ac:dyDescent="0.25"/>
  <cols>
    <col min="2" max="2" width="13.140625" bestFit="1" customWidth="1"/>
  </cols>
  <sheetData>
    <row r="4" spans="2:6" x14ac:dyDescent="0.25">
      <c r="B4" s="11" t="s">
        <v>69</v>
      </c>
      <c r="C4" s="11" t="s">
        <v>70</v>
      </c>
    </row>
    <row r="5" spans="2:6" x14ac:dyDescent="0.25">
      <c r="B5" s="1" t="s">
        <v>23</v>
      </c>
      <c r="C5" s="1">
        <v>0.1583</v>
      </c>
    </row>
    <row r="6" spans="2:6" x14ac:dyDescent="0.25">
      <c r="B6" s="10" t="s">
        <v>25</v>
      </c>
      <c r="C6" s="10">
        <v>1.18E-2</v>
      </c>
    </row>
    <row r="7" spans="2:6" x14ac:dyDescent="0.25">
      <c r="B7" s="10" t="s">
        <v>27</v>
      </c>
      <c r="C7" s="10">
        <v>0.88649999999999995</v>
      </c>
    </row>
    <row r="8" spans="2:6" x14ac:dyDescent="0.25">
      <c r="B8" s="10" t="s">
        <v>29</v>
      </c>
      <c r="C8" s="10">
        <v>0.63290000000000002</v>
      </c>
    </row>
    <row r="9" spans="2:6" x14ac:dyDescent="0.25">
      <c r="B9" s="10" t="s">
        <v>71</v>
      </c>
      <c r="C9" s="10">
        <v>4.0739999999999998E-2</v>
      </c>
    </row>
    <row r="10" spans="2:6" x14ac:dyDescent="0.25">
      <c r="B10" s="10" t="s">
        <v>72</v>
      </c>
      <c r="C10" s="10">
        <v>0.27925</v>
      </c>
    </row>
    <row r="11" spans="2:6" x14ac:dyDescent="0.25">
      <c r="B11" s="10" t="s">
        <v>32</v>
      </c>
      <c r="C11" s="10">
        <v>2.2000000000000001E-4</v>
      </c>
      <c r="F11" s="12"/>
    </row>
    <row r="12" spans="2:6" x14ac:dyDescent="0.25">
      <c r="B12" s="10" t="s">
        <v>39</v>
      </c>
      <c r="C12" s="10">
        <v>6.991E-2</v>
      </c>
    </row>
  </sheetData>
  <sheetProtection algorithmName="SHA-512" hashValue="sCsgrEXUcNhyfbFK85jyZGV9kf7UNBvKA6TRtU/we5ZIr/j2Hu2dXa4L7vxliObI0rJxZiJxkVGLzANEQ8kkmQ==" saltValue="ioZhU0ryKXg4w2yf6SEfkQ=="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40" sqref="B40"/>
    </sheetView>
  </sheetViews>
  <sheetFormatPr baseColWidth="10" defaultColWidth="11.42578125"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9A224390D5334CBAB37C154148E981" ma:contentTypeVersion="7" ma:contentTypeDescription="Crear nuevo documento." ma:contentTypeScope="" ma:versionID="1a332937b8964aa7ea5c5758282a8162">
  <xsd:schema xmlns:xsd="http://www.w3.org/2001/XMLSchema" xmlns:xs="http://www.w3.org/2001/XMLSchema" xmlns:p="http://schemas.microsoft.com/office/2006/metadata/properties" xmlns:ns2="18bfb031-139d-450f-ba56-f8609d537549" xmlns:ns3="b45cb209-0e82-4bbf-ac1f-8293d5ab1743" targetNamespace="http://schemas.microsoft.com/office/2006/metadata/properties" ma:root="true" ma:fieldsID="cdbf2241df17ea4f5fa35a5f3f7ea0bd" ns2:_="" ns3:_="">
    <xsd:import namespace="18bfb031-139d-450f-ba56-f8609d537549"/>
    <xsd:import namespace="b45cb209-0e82-4bbf-ac1f-8293d5ab17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TipodeP_x00f3_liz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bfb031-139d-450f-ba56-f8609d5375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TipodeP_x00f3_liza" ma:index="12" nillable="true" ma:displayName="Tipo de Póliza" ma:format="Dropdown" ma:internalName="TipodeP_x00f3_liza">
      <xsd:simpleType>
        <xsd:restriction base="dms:Choice">
          <xsd:enumeration value="RC Profesional"/>
          <xsd:enumeration value="RC General"/>
          <xsd:enumeration value="RC Daños"/>
        </xsd:restriction>
      </xsd:simpleType>
    </xsd:element>
  </xsd:schema>
  <xsd:schema xmlns:xsd="http://www.w3.org/2001/XMLSchema" xmlns:xs="http://www.w3.org/2001/XMLSchema" xmlns:dms="http://schemas.microsoft.com/office/2006/documentManagement/types" xmlns:pc="http://schemas.microsoft.com/office/infopath/2007/PartnerControls" targetNamespace="b45cb209-0e82-4bbf-ac1f-8293d5ab1743"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deP_x00f3_liza xmlns="18bfb031-139d-450f-ba56-f8609d537549" xsi:nil="true"/>
  </documentManagement>
</p:properties>
</file>

<file path=customXml/itemProps1.xml><?xml version="1.0" encoding="utf-8"?>
<ds:datastoreItem xmlns:ds="http://schemas.openxmlformats.org/officeDocument/2006/customXml" ds:itemID="{3F156042-73F8-4E7C-9117-DB5679000C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bfb031-139d-450f-ba56-f8609d537549"/>
    <ds:schemaRef ds:uri="b45cb209-0e82-4bbf-ac1f-8293d5ab17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5B00FC-9B43-49F6-A6A6-736574B0DCC2}">
  <ds:schemaRefs>
    <ds:schemaRef ds:uri="http://schemas.microsoft.com/sharepoint/v3/contenttype/forms"/>
  </ds:schemaRefs>
</ds:datastoreItem>
</file>

<file path=customXml/itemProps3.xml><?xml version="1.0" encoding="utf-8"?>
<ds:datastoreItem xmlns:ds="http://schemas.openxmlformats.org/officeDocument/2006/customXml" ds:itemID="{D6A2AD31-50A5-4CD5-B743-4007DBB54799}">
  <ds:schemaRefs>
    <ds:schemaRef ds:uri="http://schemas.microsoft.com/office/2006/metadata/properties"/>
    <ds:schemaRef ds:uri="http://schemas.microsoft.com/office/infopath/2007/PartnerControls"/>
    <ds:schemaRef ds:uri="18bfb031-139d-450f-ba56-f8609d53754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LOTE 1</vt:lpstr>
      <vt:lpstr>LOTE 2</vt:lpstr>
      <vt:lpstr>LOTE 3</vt:lpstr>
      <vt:lpstr>Tipos de Cambio</vt:lpstr>
      <vt:lpstr>Hoja1</vt:lpstr>
      <vt:lpstr>'LOTE 1'!Área_de_impresión</vt:lpstr>
      <vt:lpstr>'LOTE 2'!Área_de_impresión</vt:lpstr>
      <vt:lpstr>'LOTE 3'!Área_de_impresión</vt:lpstr>
    </vt:vector>
  </TitlesOfParts>
  <Manager/>
  <Company>Ineco-Tifsa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maria.torija</dc:creator>
  <cp:keywords/>
  <dc:description/>
  <cp:lastModifiedBy>Pelayo Martín, Ana Mercedes</cp:lastModifiedBy>
  <cp:revision/>
  <dcterms:created xsi:type="dcterms:W3CDTF">2013-02-11T16:37:24Z</dcterms:created>
  <dcterms:modified xsi:type="dcterms:W3CDTF">2022-02-03T15:32:14Z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0x010100969A224390D5334CBAB37C154148E981</vt:lpwstr>
  </property>
</Properties>
</file>